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Matching Programs\1 Archive Matching Programs\FY 2015-16\Dr. Philip Benjamin - Program\Final - 2015-16 Final Certification\FCS Webpage\"/>
    </mc:Choice>
  </mc:AlternateContent>
  <bookViews>
    <workbookView xWindow="0" yWindow="-45" windowWidth="18195" windowHeight="11895"/>
  </bookViews>
  <sheets>
    <sheet name="FGMG Allocation" sheetId="4" r:id="rId1"/>
    <sheet name="Prior Year % Change" sheetId="6" r:id="rId2"/>
  </sheets>
  <definedNames>
    <definedName name="COSTFACTORS" localSheetId="1">#REF!</definedName>
    <definedName name="COSTFACTORS">#REF!</definedName>
    <definedName name="_xlnm.Print_Area" localSheetId="0">'FGMG Allocation'!$A$1:$S$39</definedName>
    <definedName name="_xlnm.Print_Area" localSheetId="1">'Prior Year % Change'!$A$1:$H$34</definedName>
    <definedName name="_xlnm.Print_Area">#REF!</definedName>
  </definedNames>
  <calcPr calcId="162913"/>
</workbook>
</file>

<file path=xl/calcChain.xml><?xml version="1.0" encoding="utf-8"?>
<calcChain xmlns="http://schemas.openxmlformats.org/spreadsheetml/2006/main">
  <c r="O45" i="4" l="1"/>
  <c r="C33" i="6" l="1"/>
  <c r="C32" i="6"/>
  <c r="D32" i="6" s="1"/>
  <c r="C31" i="6"/>
  <c r="C30" i="6"/>
  <c r="C29" i="6"/>
  <c r="D29" i="6" s="1"/>
  <c r="C28" i="6"/>
  <c r="D28" i="6" s="1"/>
  <c r="C27" i="6"/>
  <c r="C26" i="6"/>
  <c r="C25" i="6"/>
  <c r="C24" i="6"/>
  <c r="D24" i="6" s="1"/>
  <c r="C23" i="6"/>
  <c r="C22" i="6"/>
  <c r="D22" i="6" s="1"/>
  <c r="C21" i="6"/>
  <c r="C20" i="6"/>
  <c r="D20" i="6" s="1"/>
  <c r="C19" i="6"/>
  <c r="C18" i="6"/>
  <c r="C17" i="6"/>
  <c r="D17" i="6" s="1"/>
  <c r="C16" i="6"/>
  <c r="D16" i="6" s="1"/>
  <c r="C15" i="6"/>
  <c r="C14" i="6"/>
  <c r="D14" i="6" s="1"/>
  <c r="C13" i="6"/>
  <c r="C12" i="6"/>
  <c r="D12" i="6" s="1"/>
  <c r="C11" i="6"/>
  <c r="D11" i="6" s="1"/>
  <c r="C10" i="6"/>
  <c r="D10" i="6" s="1"/>
  <c r="C9" i="6"/>
  <c r="C8" i="6"/>
  <c r="D8" i="6" s="1"/>
  <c r="C7" i="6"/>
  <c r="C6" i="6"/>
  <c r="F34" i="6"/>
  <c r="B34" i="6"/>
  <c r="D33" i="6"/>
  <c r="D31" i="6"/>
  <c r="D30" i="6"/>
  <c r="D27" i="6"/>
  <c r="D26" i="6"/>
  <c r="D25" i="6"/>
  <c r="D23" i="6"/>
  <c r="D21" i="6"/>
  <c r="D19" i="6"/>
  <c r="D18" i="6"/>
  <c r="D15" i="6"/>
  <c r="D13" i="6"/>
  <c r="D9" i="6"/>
  <c r="D7" i="6"/>
  <c r="C34" i="6" l="1"/>
  <c r="D34" i="6" s="1"/>
  <c r="D6" i="6"/>
  <c r="O34" i="4"/>
  <c r="O32" i="4"/>
  <c r="O28" i="4"/>
  <c r="O24" i="4"/>
  <c r="O23" i="4"/>
  <c r="O20" i="4"/>
  <c r="O19" i="4"/>
  <c r="O17" i="4"/>
  <c r="O13" i="4"/>
  <c r="E32" i="4" l="1"/>
  <c r="E31" i="4" l="1"/>
  <c r="B43" i="4" l="1"/>
  <c r="O38" i="4" l="1"/>
  <c r="M44" i="4" s="1"/>
  <c r="E38" i="4" l="1"/>
  <c r="B38" i="4"/>
  <c r="C37" i="4" s="1"/>
  <c r="C13" i="4" l="1"/>
  <c r="D13" i="4" s="1"/>
  <c r="G9" i="6" s="1"/>
  <c r="H9" i="6" s="1"/>
  <c r="C19" i="4"/>
  <c r="D19" i="4" s="1"/>
  <c r="G15" i="6" s="1"/>
  <c r="H15" i="6" s="1"/>
  <c r="C11" i="4"/>
  <c r="D11" i="4" s="1"/>
  <c r="G7" i="6" s="1"/>
  <c r="H7" i="6" s="1"/>
  <c r="C15" i="4"/>
  <c r="D15" i="4" s="1"/>
  <c r="G11" i="6" s="1"/>
  <c r="H11" i="6" s="1"/>
  <c r="C32" i="4"/>
  <c r="D32" i="4" s="1"/>
  <c r="G28" i="6" s="1"/>
  <c r="H28" i="6" s="1"/>
  <c r="C12" i="4"/>
  <c r="D12" i="4" s="1"/>
  <c r="G8" i="6" s="1"/>
  <c r="H8" i="6" s="1"/>
  <c r="C16" i="4"/>
  <c r="D16" i="4" s="1"/>
  <c r="G12" i="6" s="1"/>
  <c r="H12" i="6" s="1"/>
  <c r="C10" i="4"/>
  <c r="C14" i="4"/>
  <c r="D14" i="4" s="1"/>
  <c r="G10" i="6" s="1"/>
  <c r="H10" i="6" s="1"/>
  <c r="C26" i="4"/>
  <c r="D26" i="4" s="1"/>
  <c r="G22" i="6" s="1"/>
  <c r="H22" i="6" s="1"/>
  <c r="C17" i="4"/>
  <c r="D17" i="4" s="1"/>
  <c r="G13" i="6" s="1"/>
  <c r="H13" i="6" s="1"/>
  <c r="C18" i="4"/>
  <c r="D18" i="4" s="1"/>
  <c r="G14" i="6" s="1"/>
  <c r="H14" i="6" s="1"/>
  <c r="C22" i="4"/>
  <c r="D22" i="4" s="1"/>
  <c r="G18" i="6" s="1"/>
  <c r="H18" i="6" s="1"/>
  <c r="C30" i="4"/>
  <c r="D30" i="4" s="1"/>
  <c r="G26" i="6" s="1"/>
  <c r="H26" i="6" s="1"/>
  <c r="C20" i="4"/>
  <c r="D20" i="4" s="1"/>
  <c r="G16" i="6" s="1"/>
  <c r="H16" i="6" s="1"/>
  <c r="C21" i="4"/>
  <c r="D21" i="4" s="1"/>
  <c r="G17" i="6" s="1"/>
  <c r="H17" i="6" s="1"/>
  <c r="C23" i="4"/>
  <c r="D23" i="4" s="1"/>
  <c r="G19" i="6" s="1"/>
  <c r="H19" i="6" s="1"/>
  <c r="C24" i="4"/>
  <c r="D24" i="4" s="1"/>
  <c r="G20" i="6" s="1"/>
  <c r="H20" i="6" s="1"/>
  <c r="C25" i="4"/>
  <c r="D25" i="4" s="1"/>
  <c r="G21" i="6" s="1"/>
  <c r="H21" i="6" s="1"/>
  <c r="C29" i="4"/>
  <c r="D29" i="4" s="1"/>
  <c r="G25" i="6" s="1"/>
  <c r="H25" i="6" s="1"/>
  <c r="C31" i="4"/>
  <c r="D31" i="4" s="1"/>
  <c r="G27" i="6" s="1"/>
  <c r="H27" i="6" s="1"/>
  <c r="C33" i="4"/>
  <c r="D33" i="4" s="1"/>
  <c r="G29" i="6" s="1"/>
  <c r="H29" i="6" s="1"/>
  <c r="C36" i="4"/>
  <c r="D36" i="4" s="1"/>
  <c r="G32" i="6" s="1"/>
  <c r="H32" i="6" s="1"/>
  <c r="D10" i="4"/>
  <c r="G6" i="6" s="1"/>
  <c r="D37" i="4"/>
  <c r="G33" i="6" s="1"/>
  <c r="H33" i="6" s="1"/>
  <c r="C27" i="4"/>
  <c r="D27" i="4" s="1"/>
  <c r="G23" i="6" s="1"/>
  <c r="H23" i="6" s="1"/>
  <c r="C28" i="4"/>
  <c r="D28" i="4" s="1"/>
  <c r="G24" i="6" s="1"/>
  <c r="H24" i="6" s="1"/>
  <c r="C34" i="4"/>
  <c r="C35" i="4"/>
  <c r="H6" i="6" l="1"/>
  <c r="H36" i="4"/>
  <c r="J36" i="4"/>
  <c r="H33" i="4"/>
  <c r="J33" i="4"/>
  <c r="J12" i="4"/>
  <c r="I12" i="4"/>
  <c r="G13" i="4"/>
  <c r="F26" i="4"/>
  <c r="F29" i="4"/>
  <c r="F21" i="4"/>
  <c r="F18" i="4"/>
  <c r="F15" i="4"/>
  <c r="F25" i="4"/>
  <c r="F16" i="4"/>
  <c r="F11" i="4"/>
  <c r="K12" i="4"/>
  <c r="F30" i="4"/>
  <c r="F37" i="4"/>
  <c r="F14" i="4"/>
  <c r="G36" i="4"/>
  <c r="G31" i="4"/>
  <c r="G23" i="4"/>
  <c r="G22" i="4"/>
  <c r="G14" i="4"/>
  <c r="G32" i="4"/>
  <c r="G10" i="4"/>
  <c r="G29" i="4"/>
  <c r="G21" i="4"/>
  <c r="G18" i="4"/>
  <c r="G15" i="4"/>
  <c r="G28" i="4"/>
  <c r="G25" i="4"/>
  <c r="G20" i="4"/>
  <c r="G17" i="4"/>
  <c r="G16" i="4"/>
  <c r="G11" i="4"/>
  <c r="G27" i="4"/>
  <c r="G33" i="4"/>
  <c r="G24" i="4"/>
  <c r="G30" i="4"/>
  <c r="G26" i="4"/>
  <c r="G12" i="4"/>
  <c r="G19" i="4"/>
  <c r="G37" i="4"/>
  <c r="M11" i="4"/>
  <c r="M37" i="4"/>
  <c r="M25" i="4"/>
  <c r="M21" i="4"/>
  <c r="M31" i="4"/>
  <c r="M14" i="4"/>
  <c r="M32" i="4"/>
  <c r="M18" i="4"/>
  <c r="M15" i="4"/>
  <c r="M16" i="4"/>
  <c r="M30" i="4"/>
  <c r="M24" i="4"/>
  <c r="M23" i="4"/>
  <c r="M22" i="4"/>
  <c r="M28" i="4"/>
  <c r="M36" i="4"/>
  <c r="M20" i="4"/>
  <c r="M27" i="4"/>
  <c r="F10" i="4"/>
  <c r="M10" i="4"/>
  <c r="M33" i="4"/>
  <c r="M26" i="4"/>
  <c r="M12" i="4"/>
  <c r="M19" i="4"/>
  <c r="M13" i="4"/>
  <c r="M29" i="4"/>
  <c r="M17" i="4"/>
  <c r="D34" i="4"/>
  <c r="G30" i="6" s="1"/>
  <c r="H30" i="6" s="1"/>
  <c r="D35" i="4"/>
  <c r="G31" i="6" s="1"/>
  <c r="H31" i="6" s="1"/>
  <c r="G34" i="6" l="1"/>
  <c r="H34" i="6" s="1"/>
  <c r="J37" i="4"/>
  <c r="I37" i="4"/>
  <c r="F35" i="4"/>
  <c r="J11" i="4"/>
  <c r="I11" i="4"/>
  <c r="J10" i="4"/>
  <c r="I10" i="4"/>
  <c r="J30" i="4"/>
  <c r="I30" i="4"/>
  <c r="J16" i="4"/>
  <c r="I16" i="4"/>
  <c r="J15" i="4"/>
  <c r="I15" i="4"/>
  <c r="J26" i="4"/>
  <c r="I26" i="4"/>
  <c r="J18" i="4"/>
  <c r="I18" i="4"/>
  <c r="J14" i="4"/>
  <c r="I14" i="4"/>
  <c r="J25" i="4"/>
  <c r="I25" i="4"/>
  <c r="J21" i="4"/>
  <c r="I21" i="4"/>
  <c r="J29" i="4"/>
  <c r="I29" i="4"/>
  <c r="K10" i="4"/>
  <c r="H38" i="4"/>
  <c r="G34" i="4"/>
  <c r="G35" i="4"/>
  <c r="K18" i="4"/>
  <c r="M35" i="4"/>
  <c r="K14" i="4"/>
  <c r="K21" i="4"/>
  <c r="M34" i="4"/>
  <c r="K11" i="4"/>
  <c r="K15" i="4"/>
  <c r="K33" i="4"/>
  <c r="K26" i="4"/>
  <c r="K30" i="4"/>
  <c r="K36" i="4"/>
  <c r="K25" i="4"/>
  <c r="D38" i="4"/>
  <c r="I35" i="4" l="1"/>
  <c r="J35" i="4"/>
  <c r="M38" i="4"/>
  <c r="M42" i="4" s="1"/>
  <c r="N28" i="4" s="1"/>
  <c r="G38" i="4"/>
  <c r="K35" i="4"/>
  <c r="N17" i="4" l="1"/>
  <c r="N32" i="4"/>
  <c r="N13" i="4"/>
  <c r="N20" i="4"/>
  <c r="N19" i="4"/>
  <c r="N34" i="4"/>
  <c r="N24" i="4"/>
  <c r="P24" i="4" s="1"/>
  <c r="N23" i="4"/>
  <c r="Q22" i="4"/>
  <c r="F22" i="4" s="1"/>
  <c r="Q31" i="4"/>
  <c r="F31" i="4" s="1"/>
  <c r="Q27" i="4"/>
  <c r="F27" i="4" s="1"/>
  <c r="K16" i="4"/>
  <c r="R31" i="4" l="1"/>
  <c r="I27" i="4"/>
  <c r="J27" i="4"/>
  <c r="I22" i="4"/>
  <c r="J22" i="4"/>
  <c r="P20" i="4"/>
  <c r="Q20" i="4" s="1"/>
  <c r="F20" i="4" s="1"/>
  <c r="P23" i="4"/>
  <c r="Q23" i="4" s="1"/>
  <c r="F23" i="4" s="1"/>
  <c r="P13" i="4"/>
  <c r="P17" i="4"/>
  <c r="Q17" i="4" s="1"/>
  <c r="F17" i="4" s="1"/>
  <c r="P19" i="4"/>
  <c r="Q19" i="4" s="1"/>
  <c r="F19" i="4" s="1"/>
  <c r="P28" i="4"/>
  <c r="Q28" i="4" s="1"/>
  <c r="F28" i="4" s="1"/>
  <c r="Q24" i="4"/>
  <c r="F24" i="4" s="1"/>
  <c r="P32" i="4"/>
  <c r="Q32" i="4" s="1"/>
  <c r="F32" i="4" s="1"/>
  <c r="P34" i="4"/>
  <c r="Q34" i="4" s="1"/>
  <c r="F34" i="4" s="1"/>
  <c r="R27" i="4"/>
  <c r="N38" i="4"/>
  <c r="R22" i="4"/>
  <c r="K37" i="4"/>
  <c r="R23" i="4" l="1"/>
  <c r="R28" i="4"/>
  <c r="I23" i="4"/>
  <c r="J23" i="4"/>
  <c r="I31" i="4"/>
  <c r="J31" i="4"/>
  <c r="K31" i="4"/>
  <c r="R19" i="4"/>
  <c r="R20" i="4"/>
  <c r="R32" i="4"/>
  <c r="R17" i="4"/>
  <c r="R24" i="4"/>
  <c r="R34" i="4"/>
  <c r="P38" i="4"/>
  <c r="Q13" i="4"/>
  <c r="F13" i="4" s="1"/>
  <c r="K27" i="4"/>
  <c r="J34" i="4" l="1"/>
  <c r="I34" i="4"/>
  <c r="J17" i="4"/>
  <c r="I17" i="4"/>
  <c r="I20" i="4"/>
  <c r="J20" i="4"/>
  <c r="I28" i="4"/>
  <c r="J28" i="4"/>
  <c r="I13" i="4"/>
  <c r="J13" i="4"/>
  <c r="I24" i="4"/>
  <c r="J24" i="4"/>
  <c r="I32" i="4"/>
  <c r="J32" i="4"/>
  <c r="K32" i="4"/>
  <c r="I19" i="4"/>
  <c r="J19" i="4"/>
  <c r="K13" i="4"/>
  <c r="J38" i="4" l="1"/>
  <c r="I38" i="4"/>
  <c r="K23" i="4"/>
  <c r="K19" i="4"/>
  <c r="K20" i="4"/>
  <c r="K34" i="4"/>
  <c r="K29" i="4"/>
  <c r="F38" i="4" l="1"/>
  <c r="K38" i="4" s="1"/>
  <c r="K17" i="4"/>
  <c r="K24" i="4"/>
  <c r="K22" i="4"/>
  <c r="K28" i="4"/>
  <c r="Q38" i="4" l="1"/>
  <c r="S31" i="4" l="1"/>
  <c r="S17" i="4"/>
  <c r="S19" i="4"/>
  <c r="S24" i="4"/>
  <c r="S32" i="4"/>
  <c r="S23" i="4"/>
  <c r="S27" i="4"/>
  <c r="S34" i="4"/>
  <c r="S20" i="4"/>
  <c r="S28" i="4"/>
  <c r="S22" i="4"/>
  <c r="S13" i="4"/>
  <c r="R13" i="4"/>
</calcChain>
</file>

<file path=xl/comments1.xml><?xml version="1.0" encoding="utf-8"?>
<comments xmlns="http://schemas.openxmlformats.org/spreadsheetml/2006/main">
  <authors>
    <author>Florida Department of Education</author>
  </authors>
  <commentList>
    <comment ref="B9" authorId="0" shapeId="0">
      <text>
        <r>
          <rPr>
            <sz val="11"/>
            <color indexed="81"/>
            <rFont val="Tahoma"/>
            <family val="2"/>
          </rPr>
          <t>The First Generation Allocation information is generally transmitted to the colleges after the General Appropriations Act has been signed by the Governor usually in June. Therefore, the 2013-14 Economically Disadvantaged Unduplicated Headcount is used to calculate each college allocations since the 2014-15 data will not be available until mid to late July from the Florida College System CCTCMIS Student Data Base.
Source:  K:\Limited8\FTE3\2013-14\FAIDHC FinAid Economically Disadvantaged.xlsx
Source file saved at J:\Finance\Matching Programs\FY 2015-16\FGMG\Work\FAIDHC HDC FinAid Economically Disadvantaged.xlsx</t>
        </r>
      </text>
    </comment>
    <comment ref="D9" authorId="0" shapeId="0">
      <text>
        <r>
          <rPr>
            <sz val="11"/>
            <color indexed="81"/>
            <rFont val="Tahoma"/>
            <family val="2"/>
          </rPr>
          <t>The First Generation Allocation information is generally transmitted to the colleges after the General Appropriations Act has been signed by the Governor usually in June. Therefore the calculations for the 2015-16 First Generation Allocation is based on the 2013-14 Economically Disadvantaged Unduplicated Headcount since the 2014-15 data will not be available until mid to late July from the Florida College System CCTCMIS Student Data Base.</t>
        </r>
        <r>
          <rPr>
            <sz val="9"/>
            <color indexed="81"/>
            <rFont val="Tahoma"/>
            <family val="2"/>
          </rPr>
          <t xml:space="preserve">
</t>
        </r>
      </text>
    </comment>
    <comment ref="F9" authorId="0" shapeId="0">
      <text>
        <r>
          <rPr>
            <sz val="11"/>
            <color indexed="81"/>
            <rFont val="Tahoma"/>
            <family val="2"/>
          </rPr>
          <t>If additional funds are unmatched at the end of the process, the Chancellor, Suzanne and Andy will make the final decision on how to divide between the colleges that have overmatched funds. This amount will come from Column Q</t>
        </r>
        <r>
          <rPr>
            <b/>
            <sz val="9"/>
            <color indexed="81"/>
            <rFont val="Tahoma"/>
            <family val="2"/>
          </rPr>
          <t>.</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B3" authorId="0" shapeId="0">
      <text>
        <r>
          <rPr>
            <sz val="11"/>
            <color indexed="81"/>
            <rFont val="Tahoma"/>
            <family val="2"/>
          </rPr>
          <t>FY 2012-13 economically disadvantage unduplicated headcount
Source file saved at:  J:\Finance\Matching Programs\1 Archive Matching Programs\FY 2014-15\FGMG\Work\FAIDHC FinAid Economically Disadvantaged.XML</t>
        </r>
      </text>
    </comment>
    <comment ref="F3" authorId="0" shapeId="0">
      <text>
        <r>
          <rPr>
            <sz val="11"/>
            <color indexed="81"/>
            <rFont val="Tahoma"/>
            <family val="2"/>
          </rPr>
          <t>2014-15 First Generation Allocation calculated on the FY 2012-13 economically disadvantage unduplicated headcount.
Source J:\Finance\Matching Programs\1 Archive Matching Programs\FY 2014-15\FGMG\FGMG Allocation 2014-15 (by College) ASB 12-11-14 Final, JRD Reviewed 12-11-14.xlsx</t>
        </r>
      </text>
    </comment>
    <comment ref="G3" authorId="0" shapeId="0">
      <text>
        <r>
          <rPr>
            <sz val="11"/>
            <color indexed="81"/>
            <rFont val="Tahoma"/>
            <family val="2"/>
          </rPr>
          <t>2015-16 First Generation Allocation calculated on the FY 2013-14 economically disadvantage unduplicated headcount.</t>
        </r>
        <r>
          <rPr>
            <sz val="9"/>
            <color indexed="81"/>
            <rFont val="Tahoma"/>
            <family val="2"/>
          </rPr>
          <t xml:space="preserve">
</t>
        </r>
      </text>
    </comment>
  </commentList>
</comments>
</file>

<file path=xl/sharedStrings.xml><?xml version="1.0" encoding="utf-8"?>
<sst xmlns="http://schemas.openxmlformats.org/spreadsheetml/2006/main" count="118" uniqueCount="112">
  <si>
    <t>THE FLORIDA COLLEGE SYSTEM</t>
  </si>
  <si>
    <t>ALLOCATION</t>
  </si>
  <si>
    <t>Allocate Balance Based on Excess Amount Raised</t>
  </si>
  <si>
    <t>A</t>
  </si>
  <si>
    <t>B</t>
  </si>
  <si>
    <t>E</t>
  </si>
  <si>
    <t>F</t>
  </si>
  <si>
    <t>G</t>
  </si>
  <si>
    <t>H</t>
  </si>
  <si>
    <t>I</t>
  </si>
  <si>
    <t>J</t>
  </si>
  <si>
    <t>K</t>
  </si>
  <si>
    <t>L</t>
  </si>
  <si>
    <t>College</t>
  </si>
  <si>
    <t>% of Certified Match Allocation</t>
  </si>
  <si>
    <t>Excess Funds</t>
  </si>
  <si>
    <t>% of Excess Funds</t>
  </si>
  <si>
    <t>Additional Amount</t>
  </si>
  <si>
    <t>Total Additional Amount</t>
  </si>
  <si>
    <t>% of Excess Matched</t>
  </si>
  <si>
    <t>% of Total Excess Matched</t>
  </si>
  <si>
    <t>TOTAL</t>
  </si>
  <si>
    <t>% Change</t>
  </si>
  <si>
    <t>2015-16</t>
  </si>
  <si>
    <t>2013-14 Economically Disadvantaged Headcount</t>
  </si>
  <si>
    <t>Index Based on 2013-14 Economically Disadvantaged Headcount</t>
  </si>
  <si>
    <t>2015-16 First Generation Allocation</t>
  </si>
  <si>
    <t>2015-16 Reported Contributions</t>
  </si>
  <si>
    <t>FIRST GENERATION MATCHING GRANT PROGRAM</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</si>
  <si>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</si>
  <si>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</si>
  <si>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</si>
  <si>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</si>
  <si>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</si>
  <si>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</si>
  <si>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</si>
  <si>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</si>
  <si>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</si>
  <si>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</si>
  <si>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</si>
  <si>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</si>
  <si>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</si>
  <si>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</si>
  <si>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</si>
  <si>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</si>
  <si>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</si>
  <si>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</si>
  <si>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</si>
  <si>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</si>
  <si>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</si>
  <si>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</si>
  <si>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</si>
  <si>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</si>
  <si>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</si>
  <si>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</si>
  <si>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</si>
  <si>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</si>
  <si>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 xml:space="preserve"> Senate Bill 2500-A, Specific Appropriation 5. </t>
  </si>
  <si>
    <t xml:space="preserve"> House Bill 5001, Specific Appropriation 7. </t>
  </si>
  <si>
    <t>2014-15 Appropriation</t>
  </si>
  <si>
    <t>2015-16 Appropriation</t>
  </si>
  <si>
    <r>
      <rPr>
        <b/>
        <sz val="8"/>
        <rFont val="Arial"/>
        <family val="2"/>
      </rPr>
      <t>2015-16 General Appropriations Act, Senate Bill 2500-A</t>
    </r>
    <r>
      <rPr>
        <sz val="8"/>
        <rFont val="Arial"/>
        <family val="2"/>
      </rPr>
      <t xml:space="preserve">
From the funds provided in Specific Appropriation 5, $1,327,166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2015, the remaining funds shall be reallocated to First Generation in College Matching Grant Programs at Florida colleges or state universities that have remaining unmatched private contributions.</t>
    </r>
  </si>
  <si>
    <t>2015-16 Overmatched Amount</t>
  </si>
  <si>
    <t>2015-16 Unmatched Amount or Partial Funds</t>
  </si>
  <si>
    <t>Final Florida Colleges Matching Dollars Certified</t>
  </si>
  <si>
    <r>
      <t>S</t>
    </r>
    <r>
      <rPr>
        <b/>
        <sz val="8"/>
        <rFont val="Arial"/>
        <family val="2"/>
      </rPr>
      <t xml:space="preserve">ection 1009.701, Florida Statutes </t>
    </r>
    <r>
      <rPr>
        <sz val="8"/>
        <rFont val="Arial"/>
        <family val="2"/>
      </rPr>
      <t xml:space="preserve">
(1) The First Generation Matching Grant Program is created to enable each state university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Contributions made to a state university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on the basis of full-time equivalent enrollment. Funds that remain unmatched as of December 1 shall be reallocated to state universities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</si>
  <si>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Update each yr</t>
  </si>
  <si>
    <t>with total from</t>
  </si>
  <si>
    <t>Column "F"</t>
  </si>
  <si>
    <t>Excess Funds Matching: $5,000 Minimum</t>
  </si>
  <si>
    <t>Fully Match if &lt;$5,000 (Lake-Sumter, Palm Beach and St. Johns River)</t>
  </si>
  <si>
    <t>$5,000 Min</t>
  </si>
  <si>
    <t>Less Lake-Sumter, Palm Beach and St. Johns River</t>
  </si>
  <si>
    <t>Florida Colleges Matching Dollars with Excess/Under</t>
  </si>
  <si>
    <t>Colleges With Excess Funds Only</t>
  </si>
  <si>
    <t>Economically Disavantaged</t>
  </si>
  <si>
    <t>Unduplicated Headcount</t>
  </si>
  <si>
    <t>FY</t>
  </si>
  <si>
    <t>%</t>
  </si>
  <si>
    <t>Change</t>
  </si>
  <si>
    <t>Eastern Florida</t>
  </si>
  <si>
    <t>Broward</t>
  </si>
  <si>
    <t>Central Florida</t>
  </si>
  <si>
    <t>Chipola</t>
  </si>
  <si>
    <t>Daytona</t>
  </si>
  <si>
    <t>Edison</t>
  </si>
  <si>
    <t>FSC Jacksonville</t>
  </si>
  <si>
    <t>Florida Keys</t>
  </si>
  <si>
    <t xml:space="preserve">Gulf Coast </t>
  </si>
  <si>
    <t>Hillsborough</t>
  </si>
  <si>
    <t>Indian River</t>
  </si>
  <si>
    <t>Florida Gateway</t>
  </si>
  <si>
    <t>Lake-Sumter</t>
  </si>
  <si>
    <t>SCF, Manatee-Sarasota</t>
  </si>
  <si>
    <t>Miami Dade</t>
  </si>
  <si>
    <t>North Florida</t>
  </si>
  <si>
    <t xml:space="preserve">Northwest Florida </t>
  </si>
  <si>
    <t>Palm Beach</t>
  </si>
  <si>
    <t>Pasco-Hernando</t>
  </si>
  <si>
    <t>Pensacola</t>
  </si>
  <si>
    <t>Polk</t>
  </si>
  <si>
    <t>Saint Johns River</t>
  </si>
  <si>
    <t>Saint Petersburg</t>
  </si>
  <si>
    <t>Santa Fe</t>
  </si>
  <si>
    <t>Seminole</t>
  </si>
  <si>
    <t>South Florida</t>
  </si>
  <si>
    <t>Tallahassee</t>
  </si>
  <si>
    <t>Valencia</t>
  </si>
  <si>
    <t>SOURCE:  File located at K:\Limited8\FTE3\2011-12\2011-12 Student Database (Economically Disadvantaged Unduplicated Headcount)</t>
  </si>
  <si>
    <t>2014-15 First Generation Allocation</t>
  </si>
  <si>
    <t>2012-13</t>
  </si>
  <si>
    <t>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</si>
</sst>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quot;$&quot;#,##0.00"/>
  </numFmts>
  <fonts count="21">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b/>
      <sz val="9"/>
      <color indexed="81"/>
      <name val="Tahoma"/>
      <family val="2"/>
    </font>
    <font>
      <sz val="11"/>
      <name val="Arial"/>
      <family val="2"/>
    </font>
    <font>
      <sz val="8"/>
      <name val="Arial"/>
      <family val="2"/>
    </font>
    <font>
      <b/>
      <sz val="8"/>
      <name val="Arial"/>
      <family val="2"/>
    </font>
    <font>
      <b/>
      <sz val="16"/>
      <name val="Arial"/>
      <family val="2"/>
    </font>
    <font>
      <b/>
      <sz val="12"/>
      <color theme="2"/>
      <name val="Arial"/>
      <family val="2"/>
    </font>
    <font>
      <sz val="9"/>
      <color indexed="81"/>
      <name val="Tahoma"/>
      <family val="2"/>
    </font>
    <font>
      <sz val="11"/>
      <color theme="1"/>
      <name val="Calibri"/>
      <family val="2"/>
      <scheme val="minor"/>
    </font>
    <font>
      <sz val="11"/>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4" tint="0.59999389629810485"/>
        <bgColor indexed="64"/>
      </patternFill>
    </fill>
  </fills>
  <borders count="33">
    <border>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32">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3" fontId="19" fillId="0" borderId="0" applyFont="0" applyFill="0" applyBorder="0" applyAlignment="0" applyProtection="0"/>
  </cellStyleXfs>
  <cellXfs count="182">
    <xf numFmtId="0" fontId="0" fillId="0" borderId="0" xfId="0"/>
    <xf numFmtId="0" fontId="7" fillId="0" borderId="1" xfId="7" applyNumberFormat="1" applyFont="1" applyBorder="1" applyAlignment="1">
      <alignment horizontal="center" wrapText="1"/>
    </xf>
    <xf numFmtId="0" fontId="2" fillId="0" borderId="4" xfId="1" applyNumberFormat="1" applyFont="1" applyFill="1" applyBorder="1" applyAlignment="1"/>
    <xf numFmtId="0" fontId="2" fillId="0" borderId="3" xfId="1" applyNumberFormat="1" applyFont="1" applyFill="1" applyBorder="1" applyAlignment="1"/>
    <xf numFmtId="0" fontId="7" fillId="2" borderId="0" xfId="7" applyNumberFormat="1" applyFont="1" applyFill="1" applyBorder="1" applyAlignment="1">
      <alignment horizontal="center" vertical="center"/>
    </xf>
    <xf numFmtId="165" fontId="2" fillId="0" borderId="0" xfId="7" applyNumberFormat="1" applyFont="1" applyBorder="1" applyAlignment="1"/>
    <xf numFmtId="164" fontId="2" fillId="0" borderId="0" xfId="7" applyNumberFormat="1" applyFont="1" applyBorder="1" applyAlignment="1"/>
    <xf numFmtId="164" fontId="2" fillId="0" borderId="8" xfId="16" applyNumberFormat="1" applyFont="1" applyBorder="1" applyAlignment="1"/>
    <xf numFmtId="165" fontId="2" fillId="0" borderId="0" xfId="7" applyNumberFormat="1" applyFont="1" applyFill="1" applyBorder="1" applyAlignment="1"/>
    <xf numFmtId="0" fontId="7" fillId="0" borderId="8" xfId="7" applyNumberFormat="1" applyFont="1" applyBorder="1" applyAlignment="1">
      <alignment horizontal="center" vertical="center"/>
    </xf>
    <xf numFmtId="0" fontId="7" fillId="0" borderId="0" xfId="7" applyNumberFormat="1" applyFont="1" applyFill="1" applyBorder="1" applyAlignment="1">
      <alignment horizontal="center" vertical="center"/>
    </xf>
    <xf numFmtId="0" fontId="7" fillId="0" borderId="15" xfId="7" applyNumberFormat="1" applyFont="1" applyBorder="1" applyAlignment="1">
      <alignment horizontal="center" wrapText="1"/>
    </xf>
    <xf numFmtId="0" fontId="7" fillId="0" borderId="17" xfId="7" applyNumberFormat="1" applyFont="1" applyFill="1" applyBorder="1" applyAlignment="1">
      <alignment horizontal="center" wrapText="1"/>
    </xf>
    <xf numFmtId="0" fontId="7" fillId="0" borderId="1" xfId="7" applyNumberFormat="1" applyFont="1" applyBorder="1" applyAlignment="1">
      <alignment horizontal="center" vertical="center"/>
    </xf>
    <xf numFmtId="0" fontId="7" fillId="0" borderId="15" xfId="7" applyNumberFormat="1" applyFont="1" applyFill="1" applyBorder="1" applyAlignment="1">
      <alignment horizontal="center" vertical="center"/>
    </xf>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5" fontId="2" fillId="0" borderId="0" xfId="1" applyNumberFormat="1" applyFont="1" applyAlignment="1"/>
    <xf numFmtId="0" fontId="4" fillId="0" borderId="16"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14" xfId="7" applyFont="1" applyBorder="1" applyAlignment="1">
      <alignment horizontal="center" wrapText="1"/>
    </xf>
    <xf numFmtId="10" fontId="2" fillId="0" borderId="12" xfId="1" applyNumberFormat="1" applyFont="1" applyFill="1" applyBorder="1" applyAlignment="1"/>
    <xf numFmtId="3" fontId="2" fillId="0" borderId="18" xfId="1" applyNumberFormat="1" applyFont="1" applyFill="1" applyBorder="1" applyAlignment="1"/>
    <xf numFmtId="10" fontId="3" fillId="0" borderId="19" xfId="1" applyNumberFormat="1" applyFont="1" applyFill="1" applyBorder="1" applyAlignment="1"/>
    <xf numFmtId="0" fontId="7" fillId="0" borderId="0" xfId="1" applyNumberFormat="1" applyFont="1" applyBorder="1" applyAlignment="1">
      <alignment horizontal="center" vertical="center" wrapText="1"/>
    </xf>
    <xf numFmtId="10" fontId="2" fillId="0" borderId="0" xfId="16" applyNumberFormat="1" applyFont="1" applyAlignment="1"/>
    <xf numFmtId="0" fontId="2" fillId="0" borderId="0" xfId="1" applyNumberFormat="1" applyFont="1" applyFill="1" applyBorder="1" applyAlignment="1"/>
    <xf numFmtId="0" fontId="2" fillId="0" borderId="20" xfId="1" applyNumberFormat="1" applyFont="1" applyFill="1" applyBorder="1" applyAlignment="1"/>
    <xf numFmtId="0" fontId="2" fillId="0" borderId="20" xfId="1" applyNumberFormat="1" applyFont="1" applyBorder="1" applyAlignment="1"/>
    <xf numFmtId="0" fontId="7" fillId="0" borderId="16" xfId="1" applyNumberFormat="1" applyFont="1" applyBorder="1" applyAlignment="1">
      <alignment horizontal="center" vertical="center"/>
    </xf>
    <xf numFmtId="0" fontId="7" fillId="0" borderId="0" xfId="1" applyNumberFormat="1" applyFont="1" applyBorder="1" applyAlignment="1"/>
    <xf numFmtId="9" fontId="3" fillId="0" borderId="3" xfId="16" applyFont="1" applyFill="1" applyBorder="1" applyAlignment="1"/>
    <xf numFmtId="164" fontId="2" fillId="0" borderId="0" xfId="16" applyNumberFormat="1" applyFont="1" applyBorder="1" applyAlignment="1"/>
    <xf numFmtId="166" fontId="2" fillId="0" borderId="5" xfId="3" applyNumberFormat="1" applyFont="1" applyBorder="1" applyAlignment="1"/>
    <xf numFmtId="164" fontId="2" fillId="0" borderId="0" xfId="16" applyNumberFormat="1" applyFont="1" applyFill="1" applyBorder="1" applyAlignment="1"/>
    <xf numFmtId="9" fontId="2" fillId="0" borderId="3" xfId="16" applyFont="1" applyFill="1" applyBorder="1" applyAlignment="1"/>
    <xf numFmtId="0" fontId="10" fillId="0" borderId="10" xfId="1" applyNumberFormat="1" applyFont="1" applyFill="1" applyBorder="1" applyAlignment="1"/>
    <xf numFmtId="3" fontId="10" fillId="0" borderId="16" xfId="1" applyNumberFormat="1" applyFont="1" applyFill="1" applyBorder="1" applyAlignment="1"/>
    <xf numFmtId="10" fontId="10" fillId="0" borderId="13" xfId="1" applyNumberFormat="1" applyFont="1" applyFill="1" applyBorder="1" applyAlignment="1"/>
    <xf numFmtId="9" fontId="11" fillId="0" borderId="14" xfId="16" applyFont="1" applyFill="1" applyBorder="1" applyAlignment="1"/>
    <xf numFmtId="0" fontId="4" fillId="0" borderId="14" xfId="1" applyNumberFormat="1" applyFont="1" applyFill="1" applyBorder="1" applyAlignment="1">
      <alignment horizontal="center"/>
    </xf>
    <xf numFmtId="0" fontId="4" fillId="0" borderId="1" xfId="1" applyNumberFormat="1" applyFont="1" applyFill="1" applyBorder="1" applyAlignment="1">
      <alignment horizontal="center" wrapText="1"/>
    </xf>
    <xf numFmtId="0" fontId="4" fillId="0" borderId="15" xfId="1" applyNumberFormat="1" applyFont="1" applyFill="1" applyBorder="1" applyAlignment="1">
      <alignment horizontal="center" wrapText="1"/>
    </xf>
    <xf numFmtId="165" fontId="4" fillId="0" borderId="14" xfId="1" applyNumberFormat="1" applyFont="1" applyFill="1" applyBorder="1" applyAlignment="1">
      <alignment horizontal="center" wrapText="1"/>
    </xf>
    <xf numFmtId="10" fontId="3" fillId="0" borderId="12" xfId="1" applyNumberFormat="1" applyFont="1" applyFill="1" applyBorder="1" applyAlignment="1"/>
    <xf numFmtId="0" fontId="9" fillId="0" borderId="0" xfId="1" applyNumberFormat="1" applyFont="1" applyAlignment="1"/>
    <xf numFmtId="3" fontId="3" fillId="0" borderId="3" xfId="1" applyNumberFormat="1" applyFont="1" applyFill="1" applyBorder="1" applyAlignment="1"/>
    <xf numFmtId="0" fontId="3" fillId="0" borderId="3" xfId="1" applyNumberFormat="1" applyFont="1" applyFill="1" applyBorder="1" applyAlignment="1"/>
    <xf numFmtId="3" fontId="3" fillId="0" borderId="22" xfId="1" applyNumberFormat="1" applyFont="1" applyFill="1" applyBorder="1" applyAlignment="1"/>
    <xf numFmtId="3" fontId="2" fillId="0" borderId="22" xfId="1" applyNumberFormat="1" applyFont="1" applyFill="1" applyBorder="1" applyAlignment="1"/>
    <xf numFmtId="0" fontId="1" fillId="0" borderId="3" xfId="1" applyNumberFormat="1" applyFont="1" applyFill="1" applyBorder="1" applyAlignment="1"/>
    <xf numFmtId="10" fontId="2" fillId="0" borderId="0" xfId="7" applyNumberFormat="1" applyFont="1" applyBorder="1" applyAlignment="1"/>
    <xf numFmtId="167" fontId="2" fillId="0" borderId="0" xfId="7" applyNumberFormat="1" applyFont="1" applyFill="1" applyBorder="1" applyAlignment="1"/>
    <xf numFmtId="0" fontId="1" fillId="0" borderId="0" xfId="1" applyNumberFormat="1" applyFont="1" applyAlignment="1">
      <alignment vertical="top"/>
    </xf>
    <xf numFmtId="0" fontId="13" fillId="0" borderId="0" xfId="1" applyNumberFormat="1" applyFont="1" applyAlignment="1"/>
    <xf numFmtId="165" fontId="13" fillId="0" borderId="0" xfId="6" applyNumberFormat="1" applyFont="1" applyAlignment="1">
      <alignment horizontal="left"/>
    </xf>
    <xf numFmtId="0" fontId="13" fillId="0" borderId="0" xfId="1" applyNumberFormat="1" applyFont="1" applyAlignment="1">
      <alignment horizontal="left"/>
    </xf>
    <xf numFmtId="3" fontId="13" fillId="0" borderId="0" xfId="1" applyNumberFormat="1" applyFont="1" applyAlignment="1"/>
    <xf numFmtId="10" fontId="13" fillId="0" borderId="0" xfId="16" applyNumberFormat="1" applyFont="1" applyAlignment="1">
      <alignment horizontal="left"/>
    </xf>
    <xf numFmtId="3" fontId="2" fillId="0" borderId="0" xfId="1" applyNumberFormat="1" applyFont="1" applyAlignment="1"/>
    <xf numFmtId="165" fontId="7" fillId="0" borderId="15" xfId="7" applyNumberFormat="1" applyFont="1" applyBorder="1" applyAlignment="1"/>
    <xf numFmtId="165" fontId="7" fillId="0" borderId="1" xfId="7" applyNumberFormat="1" applyFont="1" applyBorder="1" applyAlignment="1"/>
    <xf numFmtId="0" fontId="7" fillId="0" borderId="1" xfId="7" applyNumberFormat="1" applyFont="1" applyBorder="1" applyAlignment="1"/>
    <xf numFmtId="0" fontId="7" fillId="0" borderId="17" xfId="7" applyNumberFormat="1" applyFont="1" applyBorder="1" applyAlignment="1"/>
    <xf numFmtId="164" fontId="7" fillId="0" borderId="1" xfId="7" applyNumberFormat="1" applyFont="1" applyFill="1" applyBorder="1" applyAlignment="1"/>
    <xf numFmtId="0" fontId="2" fillId="0" borderId="0" xfId="7" applyFont="1" applyFill="1"/>
    <xf numFmtId="0" fontId="7" fillId="0" borderId="0" xfId="1" applyNumberFormat="1" applyFont="1" applyFill="1" applyBorder="1" applyAlignment="1"/>
    <xf numFmtId="43" fontId="17" fillId="0" borderId="0" xfId="1" applyNumberFormat="1" applyFont="1" applyFill="1" applyAlignment="1"/>
    <xf numFmtId="4" fontId="17" fillId="0" borderId="0" xfId="7" applyNumberFormat="1" applyFont="1" applyFill="1" applyAlignment="1"/>
    <xf numFmtId="0" fontId="17" fillId="0" borderId="0" xfId="1" applyNumberFormat="1" applyFont="1" applyFill="1" applyAlignment="1"/>
    <xf numFmtId="0" fontId="14" fillId="0" borderId="0" xfId="30" applyFont="1" applyAlignment="1">
      <alignment vertical="top" wrapText="1" shrinkToFit="1"/>
    </xf>
    <xf numFmtId="3" fontId="1" fillId="0" borderId="23" xfId="0" quotePrefix="1" applyNumberFormat="1" applyFont="1" applyFill="1" applyBorder="1"/>
    <xf numFmtId="3" fontId="1" fillId="0" borderId="24" xfId="0" quotePrefix="1" applyNumberFormat="1" applyFont="1" applyFill="1" applyBorder="1"/>
    <xf numFmtId="0" fontId="3" fillId="0" borderId="2" xfId="1" applyNumberFormat="1" applyFont="1" applyFill="1" applyBorder="1" applyAlignment="1"/>
    <xf numFmtId="3" fontId="3" fillId="0" borderId="0" xfId="1" applyNumberFormat="1" applyFont="1" applyFill="1" applyBorder="1" applyAlignment="1"/>
    <xf numFmtId="10" fontId="3" fillId="0" borderId="5" xfId="1" applyNumberFormat="1" applyFont="1" applyFill="1" applyBorder="1" applyAlignment="1"/>
    <xf numFmtId="165" fontId="1" fillId="0" borderId="23" xfId="0" quotePrefix="1" applyNumberFormat="1" applyFont="1" applyFill="1" applyBorder="1"/>
    <xf numFmtId="0" fontId="8" fillId="0" borderId="3" xfId="1" applyNumberFormat="1" applyFont="1" applyFill="1" applyBorder="1" applyAlignment="1"/>
    <xf numFmtId="0" fontId="7" fillId="3" borderId="0" xfId="1" applyNumberFormat="1" applyFont="1" applyFill="1" applyBorder="1" applyAlignment="1"/>
    <xf numFmtId="3" fontId="1" fillId="0" borderId="3" xfId="1" applyNumberFormat="1" applyFont="1" applyFill="1" applyBorder="1" applyAlignment="1"/>
    <xf numFmtId="165" fontId="2" fillId="0" borderId="0" xfId="1" applyNumberFormat="1" applyFont="1" applyAlignment="1"/>
    <xf numFmtId="43" fontId="2" fillId="0" borderId="0" xfId="31" applyFont="1" applyAlignment="1"/>
    <xf numFmtId="43" fontId="14" fillId="0" borderId="0" xfId="30" applyNumberFormat="1" applyFont="1" applyAlignment="1">
      <alignment vertical="top" wrapText="1" shrinkToFit="1"/>
    </xf>
    <xf numFmtId="165" fontId="13" fillId="0" borderId="0" xfId="31" applyNumberFormat="1" applyFont="1" applyAlignment="1"/>
    <xf numFmtId="43" fontId="14" fillId="0" borderId="0" xfId="30" applyNumberFormat="1" applyFont="1" applyAlignment="1">
      <alignment horizontal="left" vertical="top" wrapText="1" shrinkToFit="1"/>
    </xf>
    <xf numFmtId="165" fontId="2" fillId="0" borderId="0" xfId="31" applyNumberFormat="1" applyFont="1" applyAlignment="1"/>
    <xf numFmtId="165" fontId="13" fillId="0" borderId="0" xfId="1" applyNumberFormat="1" applyFont="1" applyAlignment="1"/>
    <xf numFmtId="165" fontId="1" fillId="0" borderId="0" xfId="20" quotePrefix="1" applyNumberFormat="1" applyFont="1" applyBorder="1" applyAlignment="1"/>
    <xf numFmtId="165" fontId="3" fillId="0" borderId="6" xfId="1" applyNumberFormat="1" applyFont="1" applyFill="1" applyBorder="1" applyAlignment="1"/>
    <xf numFmtId="165" fontId="3" fillId="0" borderId="11" xfId="1" applyNumberFormat="1" applyFont="1" applyFill="1" applyBorder="1" applyAlignment="1"/>
    <xf numFmtId="3" fontId="3" fillId="0" borderId="4" xfId="1" applyNumberFormat="1" applyFont="1" applyFill="1" applyBorder="1" applyAlignment="1"/>
    <xf numFmtId="0" fontId="9" fillId="0" borderId="14" xfId="20" applyNumberFormat="1" applyFont="1" applyFill="1" applyBorder="1" applyAlignment="1">
      <alignment horizontal="center" wrapText="1"/>
    </xf>
    <xf numFmtId="0" fontId="7" fillId="0" borderId="14" xfId="1" applyNumberFormat="1" applyFont="1" applyBorder="1" applyAlignment="1">
      <alignment horizontal="center" wrapText="1"/>
    </xf>
    <xf numFmtId="0" fontId="7" fillId="0" borderId="0" xfId="1" applyNumberFormat="1" applyFont="1" applyBorder="1" applyAlignment="1">
      <alignment horizontal="center" vertical="center"/>
    </xf>
    <xf numFmtId="0" fontId="7" fillId="0" borderId="0" xfId="1" applyNumberFormat="1" applyFont="1" applyAlignment="1">
      <alignment horizontal="center"/>
    </xf>
    <xf numFmtId="165" fontId="10" fillId="0" borderId="10" xfId="1" applyNumberFormat="1" applyFont="1" applyFill="1" applyBorder="1" applyAlignment="1"/>
    <xf numFmtId="3" fontId="1" fillId="0" borderId="3" xfId="0" quotePrefix="1" applyNumberFormat="1" applyFont="1" applyFill="1" applyBorder="1"/>
    <xf numFmtId="37" fontId="1" fillId="0" borderId="3" xfId="0" quotePrefix="1" applyNumberFormat="1" applyFont="1" applyFill="1" applyBorder="1"/>
    <xf numFmtId="3" fontId="1" fillId="0" borderId="4" xfId="0" quotePrefix="1" applyNumberFormat="1" applyFont="1" applyFill="1" applyBorder="1"/>
    <xf numFmtId="165" fontId="1" fillId="0" borderId="0" xfId="1" applyNumberFormat="1" applyFont="1" applyFill="1" applyAlignment="1"/>
    <xf numFmtId="166" fontId="8" fillId="0" borderId="5" xfId="3" applyNumberFormat="1" applyFont="1" applyBorder="1" applyAlignment="1"/>
    <xf numFmtId="0" fontId="1" fillId="0" borderId="0" xfId="1"/>
    <xf numFmtId="0" fontId="1" fillId="0" borderId="6" xfId="1" applyBorder="1"/>
    <xf numFmtId="0" fontId="7" fillId="0" borderId="7" xfId="1" applyFont="1" applyBorder="1" applyAlignment="1">
      <alignment horizontal="center"/>
    </xf>
    <xf numFmtId="0" fontId="7" fillId="0" borderId="7" xfId="1" applyFont="1" applyBorder="1"/>
    <xf numFmtId="0" fontId="1" fillId="0" borderId="2" xfId="1" applyBorder="1"/>
    <xf numFmtId="0" fontId="7" fillId="0" borderId="2" xfId="1" applyFont="1" applyBorder="1" applyAlignment="1">
      <alignment horizontal="center"/>
    </xf>
    <xf numFmtId="0" fontId="7" fillId="0" borderId="8" xfId="1" applyFont="1" applyBorder="1" applyAlignment="1">
      <alignment horizontal="center"/>
    </xf>
    <xf numFmtId="0" fontId="4" fillId="0" borderId="10" xfId="1" applyNumberFormat="1" applyFont="1" applyFill="1" applyBorder="1" applyAlignment="1">
      <alignment horizontal="center"/>
    </xf>
    <xf numFmtId="2" fontId="7" fillId="0" borderId="10" xfId="1" quotePrefix="1" applyNumberFormat="1" applyFont="1" applyBorder="1" applyAlignment="1">
      <alignment horizontal="center"/>
    </xf>
    <xf numFmtId="0" fontId="7" fillId="0" borderId="9" xfId="1" applyFont="1" applyBorder="1" applyAlignment="1">
      <alignment horizontal="center"/>
    </xf>
    <xf numFmtId="3" fontId="3" fillId="0" borderId="2" xfId="1" applyNumberFormat="1" applyFont="1" applyFill="1" applyBorder="1" applyAlignment="1"/>
    <xf numFmtId="3" fontId="3" fillId="0" borderId="5" xfId="1" applyNumberFormat="1" applyFont="1" applyFill="1" applyBorder="1" applyAlignment="1"/>
    <xf numFmtId="9" fontId="3" fillId="0" borderId="2" xfId="27" applyFont="1" applyFill="1" applyBorder="1" applyAlignment="1"/>
    <xf numFmtId="165" fontId="1" fillId="0" borderId="25" xfId="1" applyNumberFormat="1" applyBorder="1"/>
    <xf numFmtId="165" fontId="1" fillId="0" borderId="6" xfId="1" applyNumberFormat="1" applyBorder="1"/>
    <xf numFmtId="9" fontId="3" fillId="0" borderId="3" xfId="27" applyFont="1" applyFill="1" applyBorder="1" applyAlignment="1"/>
    <xf numFmtId="0" fontId="3" fillId="0" borderId="26" xfId="1" applyNumberFormat="1" applyFont="1" applyFill="1" applyBorder="1" applyAlignment="1"/>
    <xf numFmtId="3" fontId="3" fillId="0" borderId="26" xfId="1" applyNumberFormat="1" applyFont="1" applyFill="1" applyBorder="1" applyAlignment="1"/>
    <xf numFmtId="3" fontId="1" fillId="0" borderId="12" xfId="1" applyNumberFormat="1" applyBorder="1"/>
    <xf numFmtId="3" fontId="1" fillId="0" borderId="3" xfId="1" applyNumberFormat="1" applyBorder="1"/>
    <xf numFmtId="0" fontId="1" fillId="0" borderId="27" xfId="1" applyNumberFormat="1" applyFont="1" applyFill="1" applyBorder="1" applyAlignment="1"/>
    <xf numFmtId="3" fontId="1" fillId="0" borderId="26" xfId="1" applyNumberFormat="1" applyFont="1" applyFill="1" applyBorder="1" applyAlignment="1"/>
    <xf numFmtId="0" fontId="1" fillId="0" borderId="26" xfId="1" applyNumberFormat="1" applyFont="1" applyFill="1" applyBorder="1" applyAlignment="1"/>
    <xf numFmtId="0" fontId="1" fillId="0" borderId="28" xfId="1" applyNumberFormat="1" applyFont="1" applyFill="1" applyBorder="1" applyAlignment="1"/>
    <xf numFmtId="0" fontId="1" fillId="0" borderId="29" xfId="1" applyNumberFormat="1" applyFont="1" applyFill="1" applyBorder="1" applyAlignment="1"/>
    <xf numFmtId="0" fontId="8" fillId="0" borderId="26" xfId="1" applyNumberFormat="1" applyFont="1" applyFill="1" applyBorder="1" applyAlignment="1"/>
    <xf numFmtId="0" fontId="1" fillId="0" borderId="30" xfId="1" applyNumberFormat="1" applyFont="1" applyFill="1" applyBorder="1" applyAlignment="1"/>
    <xf numFmtId="0" fontId="1" fillId="0" borderId="4" xfId="1" applyNumberFormat="1" applyFont="1" applyFill="1" applyBorder="1" applyAlignment="1"/>
    <xf numFmtId="3" fontId="1" fillId="0" borderId="4" xfId="1" applyNumberFormat="1" applyFont="1" applyFill="1" applyBorder="1" applyAlignment="1"/>
    <xf numFmtId="9" fontId="3" fillId="0" borderId="31" xfId="27" applyFont="1" applyFill="1" applyBorder="1" applyAlignment="1"/>
    <xf numFmtId="3" fontId="1" fillId="0" borderId="32" xfId="1" applyNumberFormat="1" applyBorder="1"/>
    <xf numFmtId="3" fontId="1" fillId="0" borderId="4" xfId="1" applyNumberFormat="1" applyBorder="1"/>
    <xf numFmtId="0" fontId="7" fillId="0" borderId="10" xfId="1" applyNumberFormat="1" applyFont="1" applyFill="1" applyBorder="1" applyAlignment="1"/>
    <xf numFmtId="3" fontId="7" fillId="0" borderId="10" xfId="1" applyNumberFormat="1" applyFont="1" applyBorder="1"/>
    <xf numFmtId="3" fontId="7" fillId="0" borderId="13" xfId="1" applyNumberFormat="1" applyFont="1" applyBorder="1"/>
    <xf numFmtId="9" fontId="4" fillId="0" borderId="14" xfId="27" applyFont="1" applyFill="1" applyBorder="1" applyAlignment="1"/>
    <xf numFmtId="165" fontId="7" fillId="0" borderId="15" xfId="1" applyNumberFormat="1" applyFont="1" applyBorder="1"/>
    <xf numFmtId="165" fontId="7" fillId="0" borderId="14" xfId="1" applyNumberFormat="1" applyFont="1" applyBorder="1"/>
    <xf numFmtId="9" fontId="1" fillId="0" borderId="0" xfId="1" applyNumberFormat="1"/>
    <xf numFmtId="0" fontId="1" fillId="4" borderId="0" xfId="1" applyNumberFormat="1" applyFont="1" applyFill="1" applyBorder="1" applyAlignment="1" applyProtection="1"/>
    <xf numFmtId="165" fontId="3" fillId="5" borderId="6" xfId="1" applyNumberFormat="1" applyFont="1" applyFill="1" applyBorder="1" applyAlignment="1"/>
    <xf numFmtId="3" fontId="3" fillId="5" borderId="3" xfId="1" applyNumberFormat="1" applyFont="1" applyFill="1" applyBorder="1" applyAlignment="1"/>
    <xf numFmtId="3" fontId="3" fillId="5" borderId="4" xfId="1" applyNumberFormat="1" applyFont="1" applyFill="1" applyBorder="1" applyAlignment="1"/>
    <xf numFmtId="165" fontId="10" fillId="5" borderId="10" xfId="1" applyNumberFormat="1" applyFont="1" applyFill="1" applyBorder="1" applyAlignment="1"/>
    <xf numFmtId="0" fontId="7" fillId="5" borderId="14" xfId="1" applyNumberFormat="1" applyFont="1" applyFill="1" applyBorder="1" applyAlignment="1">
      <alignment horizontal="center" wrapText="1"/>
    </xf>
    <xf numFmtId="0" fontId="7" fillId="6" borderId="1" xfId="7" applyNumberFormat="1" applyFont="1" applyFill="1" applyBorder="1" applyAlignment="1">
      <alignment horizontal="center" wrapText="1"/>
    </xf>
    <xf numFmtId="167" fontId="2" fillId="6" borderId="0" xfId="7" applyNumberFormat="1" applyFont="1" applyFill="1" applyBorder="1" applyAlignment="1"/>
    <xf numFmtId="165" fontId="7" fillId="6" borderId="1" xfId="7" applyNumberFormat="1" applyFont="1" applyFill="1" applyBorder="1" applyAlignment="1"/>
    <xf numFmtId="0" fontId="16" fillId="0" borderId="0" xfId="1" applyNumberFormat="1" applyFont="1" applyAlignment="1">
      <alignment horizontal="center"/>
    </xf>
    <xf numFmtId="0" fontId="14" fillId="0" borderId="0" xfId="30" applyFont="1" applyAlignment="1">
      <alignment horizontal="left" vertical="top" wrapText="1" shrinkToFit="1"/>
    </xf>
    <xf numFmtId="0" fontId="7" fillId="0" borderId="16" xfId="1" applyFont="1" applyBorder="1" applyAlignment="1">
      <alignment horizontal="center"/>
    </xf>
    <xf numFmtId="0" fontId="13" fillId="3" borderId="0" xfId="1" applyNumberFormat="1" applyFont="1" applyFill="1" applyAlignment="1"/>
    <xf numFmtId="0" fontId="13" fillId="3" borderId="0" xfId="1" applyNumberFormat="1" applyFont="1" applyFill="1" applyBorder="1" applyAlignment="1"/>
    <xf numFmtId="0" fontId="16" fillId="0" borderId="0" xfId="1" applyNumberFormat="1" applyFont="1" applyBorder="1" applyAlignment="1">
      <alignment horizontal="centerContinuous"/>
    </xf>
    <xf numFmtId="0" fontId="16" fillId="0" borderId="0" xfId="1" applyNumberFormat="1" applyFont="1" applyAlignment="1">
      <alignment horizontal="centerContinuous"/>
    </xf>
    <xf numFmtId="0" fontId="13" fillId="0" borderId="0" xfId="1" applyNumberFormat="1" applyFont="1" applyAlignment="1">
      <alignment horizontal="centerContinuous"/>
    </xf>
    <xf numFmtId="0" fontId="14" fillId="0" borderId="0" xfId="30" applyFont="1" applyAlignment="1">
      <alignment horizontal="centerContinuous" vertical="top" wrapText="1" shrinkToFit="1"/>
    </xf>
    <xf numFmtId="165" fontId="13" fillId="0" borderId="0" xfId="31" applyNumberFormat="1" applyFont="1" applyAlignment="1">
      <alignment horizontal="centerContinuous"/>
    </xf>
    <xf numFmtId="165" fontId="13" fillId="0" borderId="0" xfId="1" applyNumberFormat="1" applyFont="1" applyAlignment="1">
      <alignment horizontal="centerContinuous"/>
    </xf>
    <xf numFmtId="0" fontId="7" fillId="0" borderId="8" xfId="1" applyNumberFormat="1" applyFont="1" applyBorder="1" applyAlignment="1">
      <alignment horizontal="center"/>
    </xf>
    <xf numFmtId="0" fontId="7" fillId="0" borderId="21" xfId="7" applyNumberFormat="1" applyFont="1" applyBorder="1" applyAlignment="1">
      <alignment horizontal="centerContinuous" wrapText="1"/>
    </xf>
    <xf numFmtId="0" fontId="7" fillId="0" borderId="20" xfId="7" applyNumberFormat="1" applyFont="1" applyBorder="1" applyAlignment="1">
      <alignment horizontal="centerContinuous" wrapText="1"/>
    </xf>
    <xf numFmtId="0" fontId="7" fillId="0" borderId="7" xfId="7" applyNumberFormat="1" applyFont="1" applyBorder="1" applyAlignment="1">
      <alignment horizontal="centerContinuous" wrapText="1"/>
    </xf>
    <xf numFmtId="0" fontId="7" fillId="0" borderId="5" xfId="7" applyNumberFormat="1" applyFont="1" applyBorder="1" applyAlignment="1">
      <alignment horizontal="centerContinuous" wrapText="1"/>
    </xf>
    <xf numFmtId="0" fontId="7" fillId="0" borderId="0" xfId="7" applyNumberFormat="1" applyFont="1" applyBorder="1" applyAlignment="1">
      <alignment horizontal="centerContinuous" wrapText="1"/>
    </xf>
    <xf numFmtId="0" fontId="7" fillId="0" borderId="8" xfId="7" applyNumberFormat="1" applyFont="1" applyBorder="1" applyAlignment="1">
      <alignment horizontal="centerContinuous" wrapText="1"/>
    </xf>
    <xf numFmtId="0" fontId="9" fillId="0" borderId="5" xfId="20" applyNumberFormat="1" applyFont="1" applyBorder="1" applyAlignment="1">
      <alignment horizontal="centerContinuous"/>
    </xf>
    <xf numFmtId="0" fontId="9" fillId="0" borderId="0" xfId="20" applyNumberFormat="1" applyFont="1" applyBorder="1" applyAlignment="1">
      <alignment horizontal="centerContinuous"/>
    </xf>
    <xf numFmtId="0" fontId="9" fillId="0" borderId="8" xfId="20" applyNumberFormat="1" applyFont="1" applyBorder="1" applyAlignment="1">
      <alignment horizontal="centerContinuous"/>
    </xf>
    <xf numFmtId="0" fontId="7" fillId="0" borderId="13" xfId="7" applyNumberFormat="1" applyFont="1" applyBorder="1" applyAlignment="1">
      <alignment horizontal="centerContinuous"/>
    </xf>
    <xf numFmtId="0" fontId="7" fillId="0" borderId="16" xfId="7" applyNumberFormat="1" applyFont="1" applyBorder="1" applyAlignment="1">
      <alignment horizontal="centerContinuous"/>
    </xf>
    <xf numFmtId="0" fontId="7" fillId="0" borderId="9" xfId="7" applyNumberFormat="1" applyFont="1" applyBorder="1" applyAlignment="1">
      <alignment horizontal="centerContinuous"/>
    </xf>
    <xf numFmtId="0" fontId="7" fillId="0" borderId="0" xfId="1" applyNumberFormat="1" applyFont="1" applyBorder="1" applyAlignment="1">
      <alignment horizontal="centerContinuous"/>
    </xf>
    <xf numFmtId="0" fontId="7" fillId="0" borderId="0" xfId="1" applyFont="1" applyBorder="1" applyAlignment="1">
      <alignment horizontal="centerContinuous"/>
    </xf>
    <xf numFmtId="0" fontId="7" fillId="0" borderId="16" xfId="1" applyFont="1" applyBorder="1" applyAlignment="1">
      <alignment horizontal="centerContinuous"/>
    </xf>
    <xf numFmtId="0" fontId="7" fillId="0" borderId="6" xfId="1" applyFont="1" applyBorder="1" applyAlignment="1">
      <alignment horizontal="centerContinuous" wrapText="1"/>
    </xf>
    <xf numFmtId="0" fontId="7" fillId="0" borderId="2" xfId="1" applyFont="1" applyBorder="1" applyAlignment="1">
      <alignment horizontal="centerContinuous" wrapText="1"/>
    </xf>
    <xf numFmtId="0" fontId="7" fillId="0" borderId="10" xfId="1" applyFont="1" applyBorder="1" applyAlignment="1">
      <alignment horizontal="centerContinuous" wrapText="1"/>
    </xf>
    <xf numFmtId="0" fontId="1" fillId="0" borderId="0" xfId="1" applyAlignment="1">
      <alignment horizontal="centerContinuous"/>
    </xf>
  </cellXfs>
  <cellStyles count="32">
    <cellStyle name="Comma" xfId="31" builtinId="3"/>
    <cellStyle name="Comma 2" xfId="3"/>
    <cellStyle name="Comma 2 2" xfId="4"/>
    <cellStyle name="Comma 3" xfId="2"/>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showOutlineSymbols="0" zoomScale="80" zoomScaleNormal="80" zoomScaleSheetLayoutView="80" workbookViewId="0">
      <selection activeCell="A2" sqref="A2"/>
    </sheetView>
  </sheetViews>
  <sheetFormatPr defaultRowHeight="14.1" customHeight="1"/>
  <cols>
    <col min="1" max="1" width="43.85546875" style="15" customWidth="1"/>
    <col min="2" max="2" width="16.85546875" style="15" hidden="1" customWidth="1"/>
    <col min="3" max="3" width="17.5703125" style="15" hidden="1" customWidth="1"/>
    <col min="4" max="4" width="15.7109375" style="15" customWidth="1"/>
    <col min="5" max="6" width="16.5703125" style="15" customWidth="1"/>
    <col min="7" max="9" width="16.5703125" style="15" hidden="1" customWidth="1"/>
    <col min="10" max="10" width="16.5703125" style="15" customWidth="1"/>
    <col min="11" max="11" width="14" style="16" customWidth="1"/>
    <col min="12" max="12" width="5" style="16" customWidth="1"/>
    <col min="13" max="13" width="15.28515625" style="15" customWidth="1"/>
    <col min="14" max="14" width="11.5703125" style="15" customWidth="1"/>
    <col min="15" max="15" width="14.28515625" style="15" customWidth="1"/>
    <col min="16" max="16" width="13.28515625" style="15" customWidth="1"/>
    <col min="17" max="17" width="13.42578125" style="15" customWidth="1"/>
    <col min="18" max="19" width="11.5703125" style="15" customWidth="1"/>
    <col min="20" max="24" width="8.85546875" style="15" customWidth="1"/>
    <col min="25" max="208" width="9.140625" style="15"/>
    <col min="209" max="209" width="30.85546875" style="15" customWidth="1"/>
    <col min="210" max="211" width="8.85546875" style="15" customWidth="1"/>
    <col min="212" max="212" width="15.85546875" style="15" customWidth="1"/>
    <col min="213" max="213" width="17" style="15" customWidth="1"/>
    <col min="214" max="214" width="15" style="15" customWidth="1"/>
    <col min="215" max="217" width="8.85546875" style="15" customWidth="1"/>
    <col min="218" max="218" width="16.7109375" style="15" customWidth="1"/>
    <col min="219" max="219" width="14" style="15" customWidth="1"/>
    <col min="220" max="220" width="5.5703125" style="15" customWidth="1"/>
    <col min="221" max="221" width="15.28515625" style="15" bestFit="1" customWidth="1"/>
    <col min="222" max="222" width="11.5703125" style="15" bestFit="1" customWidth="1"/>
    <col min="223" max="223" width="12.140625" style="15" bestFit="1" customWidth="1"/>
    <col min="224" max="224" width="12" style="15" customWidth="1"/>
    <col min="225" max="225" width="13.42578125" style="15" customWidth="1"/>
    <col min="226" max="227" width="11.5703125" style="15" bestFit="1" customWidth="1"/>
    <col min="228" max="464" width="9.140625" style="15"/>
    <col min="465" max="465" width="30.85546875" style="15" customWidth="1"/>
    <col min="466" max="467" width="8.85546875" style="15" customWidth="1"/>
    <col min="468" max="468" width="15.85546875" style="15" customWidth="1"/>
    <col min="469" max="469" width="17" style="15" customWidth="1"/>
    <col min="470" max="470" width="15" style="15" customWidth="1"/>
    <col min="471" max="473" width="8.85546875" style="15" customWidth="1"/>
    <col min="474" max="474" width="16.7109375" style="15" customWidth="1"/>
    <col min="475" max="475" width="14" style="15" customWidth="1"/>
    <col min="476" max="476" width="5.5703125" style="15" customWidth="1"/>
    <col min="477" max="477" width="15.28515625" style="15" bestFit="1" customWidth="1"/>
    <col min="478" max="478" width="11.5703125" style="15" bestFit="1" customWidth="1"/>
    <col min="479" max="479" width="12.140625" style="15" bestFit="1" customWidth="1"/>
    <col min="480" max="480" width="12" style="15" customWidth="1"/>
    <col min="481" max="481" width="13.42578125" style="15" customWidth="1"/>
    <col min="482" max="483" width="11.5703125" style="15" bestFit="1" customWidth="1"/>
    <col min="484" max="720" width="9.140625" style="15"/>
    <col min="721" max="721" width="30.85546875" style="15" customWidth="1"/>
    <col min="722" max="723" width="8.85546875" style="15" customWidth="1"/>
    <col min="724" max="724" width="15.85546875" style="15" customWidth="1"/>
    <col min="725" max="725" width="17" style="15" customWidth="1"/>
    <col min="726" max="726" width="15" style="15" customWidth="1"/>
    <col min="727" max="729" width="8.85546875" style="15" customWidth="1"/>
    <col min="730" max="730" width="16.7109375" style="15" customWidth="1"/>
    <col min="731" max="731" width="14" style="15" customWidth="1"/>
    <col min="732" max="732" width="5.5703125" style="15" customWidth="1"/>
    <col min="733" max="733" width="15.28515625" style="15" bestFit="1" customWidth="1"/>
    <col min="734" max="734" width="11.5703125" style="15" bestFit="1" customWidth="1"/>
    <col min="735" max="735" width="12.140625" style="15" bestFit="1" customWidth="1"/>
    <col min="736" max="736" width="12" style="15" customWidth="1"/>
    <col min="737" max="737" width="13.42578125" style="15" customWidth="1"/>
    <col min="738" max="739" width="11.5703125" style="15" bestFit="1" customWidth="1"/>
    <col min="740" max="976" width="9.140625" style="15"/>
    <col min="977" max="977" width="30.85546875" style="15" customWidth="1"/>
    <col min="978" max="979" width="8.85546875" style="15" customWidth="1"/>
    <col min="980" max="980" width="15.85546875" style="15" customWidth="1"/>
    <col min="981" max="981" width="17" style="15" customWidth="1"/>
    <col min="982" max="982" width="15" style="15" customWidth="1"/>
    <col min="983" max="985" width="8.85546875" style="15" customWidth="1"/>
    <col min="986" max="986" width="16.7109375" style="15" customWidth="1"/>
    <col min="987" max="987" width="14" style="15" customWidth="1"/>
    <col min="988" max="988" width="5.5703125" style="15" customWidth="1"/>
    <col min="989" max="989" width="15.28515625" style="15" bestFit="1" customWidth="1"/>
    <col min="990" max="990" width="11.5703125" style="15" bestFit="1" customWidth="1"/>
    <col min="991" max="991" width="12.140625" style="15" bestFit="1" customWidth="1"/>
    <col min="992" max="992" width="12" style="15" customWidth="1"/>
    <col min="993" max="993" width="13.42578125" style="15" customWidth="1"/>
    <col min="994" max="995" width="11.5703125" style="15" bestFit="1" customWidth="1"/>
    <col min="996" max="1232" width="9.140625" style="15"/>
    <col min="1233" max="1233" width="30.85546875" style="15" customWidth="1"/>
    <col min="1234" max="1235" width="8.85546875" style="15" customWidth="1"/>
    <col min="1236" max="1236" width="15.85546875" style="15" customWidth="1"/>
    <col min="1237" max="1237" width="17" style="15" customWidth="1"/>
    <col min="1238" max="1238" width="15" style="15" customWidth="1"/>
    <col min="1239" max="1241" width="8.85546875" style="15" customWidth="1"/>
    <col min="1242" max="1242" width="16.7109375" style="15" customWidth="1"/>
    <col min="1243" max="1243" width="14" style="15" customWidth="1"/>
    <col min="1244" max="1244" width="5.5703125" style="15" customWidth="1"/>
    <col min="1245" max="1245" width="15.28515625" style="15" bestFit="1" customWidth="1"/>
    <col min="1246" max="1246" width="11.5703125" style="15" bestFit="1" customWidth="1"/>
    <col min="1247" max="1247" width="12.140625" style="15" bestFit="1" customWidth="1"/>
    <col min="1248" max="1248" width="12" style="15" customWidth="1"/>
    <col min="1249" max="1249" width="13.42578125" style="15" customWidth="1"/>
    <col min="1250" max="1251" width="11.5703125" style="15" bestFit="1" customWidth="1"/>
    <col min="1252" max="1488" width="9.140625" style="15"/>
    <col min="1489" max="1489" width="30.85546875" style="15" customWidth="1"/>
    <col min="1490" max="1491" width="8.85546875" style="15" customWidth="1"/>
    <col min="1492" max="1492" width="15.85546875" style="15" customWidth="1"/>
    <col min="1493" max="1493" width="17" style="15" customWidth="1"/>
    <col min="1494" max="1494" width="15" style="15" customWidth="1"/>
    <col min="1495" max="1497" width="8.85546875" style="15" customWidth="1"/>
    <col min="1498" max="1498" width="16.7109375" style="15" customWidth="1"/>
    <col min="1499" max="1499" width="14" style="15" customWidth="1"/>
    <col min="1500" max="1500" width="5.5703125" style="15" customWidth="1"/>
    <col min="1501" max="1501" width="15.28515625" style="15" bestFit="1" customWidth="1"/>
    <col min="1502" max="1502" width="11.5703125" style="15" bestFit="1" customWidth="1"/>
    <col min="1503" max="1503" width="12.140625" style="15" bestFit="1" customWidth="1"/>
    <col min="1504" max="1504" width="12" style="15" customWidth="1"/>
    <col min="1505" max="1505" width="13.42578125" style="15" customWidth="1"/>
    <col min="1506" max="1507" width="11.5703125" style="15" bestFit="1" customWidth="1"/>
    <col min="1508" max="1744" width="9.140625" style="15"/>
    <col min="1745" max="1745" width="30.85546875" style="15" customWidth="1"/>
    <col min="1746" max="1747" width="8.85546875" style="15" customWidth="1"/>
    <col min="1748" max="1748" width="15.85546875" style="15" customWidth="1"/>
    <col min="1749" max="1749" width="17" style="15" customWidth="1"/>
    <col min="1750" max="1750" width="15" style="15" customWidth="1"/>
    <col min="1751" max="1753" width="8.85546875" style="15" customWidth="1"/>
    <col min="1754" max="1754" width="16.7109375" style="15" customWidth="1"/>
    <col min="1755" max="1755" width="14" style="15" customWidth="1"/>
    <col min="1756" max="1756" width="5.5703125" style="15" customWidth="1"/>
    <col min="1757" max="1757" width="15.28515625" style="15" bestFit="1" customWidth="1"/>
    <col min="1758" max="1758" width="11.5703125" style="15" bestFit="1" customWidth="1"/>
    <col min="1759" max="1759" width="12.140625" style="15" bestFit="1" customWidth="1"/>
    <col min="1760" max="1760" width="12" style="15" customWidth="1"/>
    <col min="1761" max="1761" width="13.42578125" style="15" customWidth="1"/>
    <col min="1762" max="1763" width="11.5703125" style="15" bestFit="1" customWidth="1"/>
    <col min="1764" max="2000" width="9.140625" style="15"/>
    <col min="2001" max="2001" width="30.85546875" style="15" customWidth="1"/>
    <col min="2002" max="2003" width="8.85546875" style="15" customWidth="1"/>
    <col min="2004" max="2004" width="15.85546875" style="15" customWidth="1"/>
    <col min="2005" max="2005" width="17" style="15" customWidth="1"/>
    <col min="2006" max="2006" width="15" style="15" customWidth="1"/>
    <col min="2007" max="2009" width="8.85546875" style="15" customWidth="1"/>
    <col min="2010" max="2010" width="16.7109375" style="15" customWidth="1"/>
    <col min="2011" max="2011" width="14" style="15" customWidth="1"/>
    <col min="2012" max="2012" width="5.5703125" style="15" customWidth="1"/>
    <col min="2013" max="2013" width="15.28515625" style="15" bestFit="1" customWidth="1"/>
    <col min="2014" max="2014" width="11.5703125" style="15" bestFit="1" customWidth="1"/>
    <col min="2015" max="2015" width="12.140625" style="15" bestFit="1" customWidth="1"/>
    <col min="2016" max="2016" width="12" style="15" customWidth="1"/>
    <col min="2017" max="2017" width="13.42578125" style="15" customWidth="1"/>
    <col min="2018" max="2019" width="11.5703125" style="15" bestFit="1" customWidth="1"/>
    <col min="2020" max="2256" width="9.140625" style="15"/>
    <col min="2257" max="2257" width="30.85546875" style="15" customWidth="1"/>
    <col min="2258" max="2259" width="8.85546875" style="15" customWidth="1"/>
    <col min="2260" max="2260" width="15.85546875" style="15" customWidth="1"/>
    <col min="2261" max="2261" width="17" style="15" customWidth="1"/>
    <col min="2262" max="2262" width="15" style="15" customWidth="1"/>
    <col min="2263" max="2265" width="8.85546875" style="15" customWidth="1"/>
    <col min="2266" max="2266" width="16.7109375" style="15" customWidth="1"/>
    <col min="2267" max="2267" width="14" style="15" customWidth="1"/>
    <col min="2268" max="2268" width="5.5703125" style="15" customWidth="1"/>
    <col min="2269" max="2269" width="15.28515625" style="15" bestFit="1" customWidth="1"/>
    <col min="2270" max="2270" width="11.5703125" style="15" bestFit="1" customWidth="1"/>
    <col min="2271" max="2271" width="12.140625" style="15" bestFit="1" customWidth="1"/>
    <col min="2272" max="2272" width="12" style="15" customWidth="1"/>
    <col min="2273" max="2273" width="13.42578125" style="15" customWidth="1"/>
    <col min="2274" max="2275" width="11.5703125" style="15" bestFit="1" customWidth="1"/>
    <col min="2276" max="2512" width="9.140625" style="15"/>
    <col min="2513" max="2513" width="30.85546875" style="15" customWidth="1"/>
    <col min="2514" max="2515" width="8.85546875" style="15" customWidth="1"/>
    <col min="2516" max="2516" width="15.85546875" style="15" customWidth="1"/>
    <col min="2517" max="2517" width="17" style="15" customWidth="1"/>
    <col min="2518" max="2518" width="15" style="15" customWidth="1"/>
    <col min="2519" max="2521" width="8.85546875" style="15" customWidth="1"/>
    <col min="2522" max="2522" width="16.7109375" style="15" customWidth="1"/>
    <col min="2523" max="2523" width="14" style="15" customWidth="1"/>
    <col min="2524" max="2524" width="5.5703125" style="15" customWidth="1"/>
    <col min="2525" max="2525" width="15.28515625" style="15" bestFit="1" customWidth="1"/>
    <col min="2526" max="2526" width="11.5703125" style="15" bestFit="1" customWidth="1"/>
    <col min="2527" max="2527" width="12.140625" style="15" bestFit="1" customWidth="1"/>
    <col min="2528" max="2528" width="12" style="15" customWidth="1"/>
    <col min="2529" max="2529" width="13.42578125" style="15" customWidth="1"/>
    <col min="2530" max="2531" width="11.5703125" style="15" bestFit="1" customWidth="1"/>
    <col min="2532" max="2768" width="9.140625" style="15"/>
    <col min="2769" max="2769" width="30.85546875" style="15" customWidth="1"/>
    <col min="2770" max="2771" width="8.85546875" style="15" customWidth="1"/>
    <col min="2772" max="2772" width="15.85546875" style="15" customWidth="1"/>
    <col min="2773" max="2773" width="17" style="15" customWidth="1"/>
    <col min="2774" max="2774" width="15" style="15" customWidth="1"/>
    <col min="2775" max="2777" width="8.85546875" style="15" customWidth="1"/>
    <col min="2778" max="2778" width="16.7109375" style="15" customWidth="1"/>
    <col min="2779" max="2779" width="14" style="15" customWidth="1"/>
    <col min="2780" max="2780" width="5.5703125" style="15" customWidth="1"/>
    <col min="2781" max="2781" width="15.28515625" style="15" bestFit="1" customWidth="1"/>
    <col min="2782" max="2782" width="11.5703125" style="15" bestFit="1" customWidth="1"/>
    <col min="2783" max="2783" width="12.140625" style="15" bestFit="1" customWidth="1"/>
    <col min="2784" max="2784" width="12" style="15" customWidth="1"/>
    <col min="2785" max="2785" width="13.42578125" style="15" customWidth="1"/>
    <col min="2786" max="2787" width="11.5703125" style="15" bestFit="1" customWidth="1"/>
    <col min="2788" max="3024" width="9.140625" style="15"/>
    <col min="3025" max="3025" width="30.85546875" style="15" customWidth="1"/>
    <col min="3026" max="3027" width="8.85546875" style="15" customWidth="1"/>
    <col min="3028" max="3028" width="15.85546875" style="15" customWidth="1"/>
    <col min="3029" max="3029" width="17" style="15" customWidth="1"/>
    <col min="3030" max="3030" width="15" style="15" customWidth="1"/>
    <col min="3031" max="3033" width="8.85546875" style="15" customWidth="1"/>
    <col min="3034" max="3034" width="16.7109375" style="15" customWidth="1"/>
    <col min="3035" max="3035" width="14" style="15" customWidth="1"/>
    <col min="3036" max="3036" width="5.5703125" style="15" customWidth="1"/>
    <col min="3037" max="3037" width="15.28515625" style="15" bestFit="1" customWidth="1"/>
    <col min="3038" max="3038" width="11.5703125" style="15" bestFit="1" customWidth="1"/>
    <col min="3039" max="3039" width="12.140625" style="15" bestFit="1" customWidth="1"/>
    <col min="3040" max="3040" width="12" style="15" customWidth="1"/>
    <col min="3041" max="3041" width="13.42578125" style="15" customWidth="1"/>
    <col min="3042" max="3043" width="11.5703125" style="15" bestFit="1" customWidth="1"/>
    <col min="3044" max="3280" width="9.140625" style="15"/>
    <col min="3281" max="3281" width="30.85546875" style="15" customWidth="1"/>
    <col min="3282" max="3283" width="8.85546875" style="15" customWidth="1"/>
    <col min="3284" max="3284" width="15.85546875" style="15" customWidth="1"/>
    <col min="3285" max="3285" width="17" style="15" customWidth="1"/>
    <col min="3286" max="3286" width="15" style="15" customWidth="1"/>
    <col min="3287" max="3289" width="8.85546875" style="15" customWidth="1"/>
    <col min="3290" max="3290" width="16.7109375" style="15" customWidth="1"/>
    <col min="3291" max="3291" width="14" style="15" customWidth="1"/>
    <col min="3292" max="3292" width="5.5703125" style="15" customWidth="1"/>
    <col min="3293" max="3293" width="15.28515625" style="15" bestFit="1" customWidth="1"/>
    <col min="3294" max="3294" width="11.5703125" style="15" bestFit="1" customWidth="1"/>
    <col min="3295" max="3295" width="12.140625" style="15" bestFit="1" customWidth="1"/>
    <col min="3296" max="3296" width="12" style="15" customWidth="1"/>
    <col min="3297" max="3297" width="13.42578125" style="15" customWidth="1"/>
    <col min="3298" max="3299" width="11.5703125" style="15" bestFit="1" customWidth="1"/>
    <col min="3300" max="3536" width="9.140625" style="15"/>
    <col min="3537" max="3537" width="30.85546875" style="15" customWidth="1"/>
    <col min="3538" max="3539" width="8.85546875" style="15" customWidth="1"/>
    <col min="3540" max="3540" width="15.85546875" style="15" customWidth="1"/>
    <col min="3541" max="3541" width="17" style="15" customWidth="1"/>
    <col min="3542" max="3542" width="15" style="15" customWidth="1"/>
    <col min="3543" max="3545" width="8.85546875" style="15" customWidth="1"/>
    <col min="3546" max="3546" width="16.7109375" style="15" customWidth="1"/>
    <col min="3547" max="3547" width="14" style="15" customWidth="1"/>
    <col min="3548" max="3548" width="5.5703125" style="15" customWidth="1"/>
    <col min="3549" max="3549" width="15.28515625" style="15" bestFit="1" customWidth="1"/>
    <col min="3550" max="3550" width="11.5703125" style="15" bestFit="1" customWidth="1"/>
    <col min="3551" max="3551" width="12.140625" style="15" bestFit="1" customWidth="1"/>
    <col min="3552" max="3552" width="12" style="15" customWidth="1"/>
    <col min="3553" max="3553" width="13.42578125" style="15" customWidth="1"/>
    <col min="3554" max="3555" width="11.5703125" style="15" bestFit="1" customWidth="1"/>
    <col min="3556" max="3792" width="9.140625" style="15"/>
    <col min="3793" max="3793" width="30.85546875" style="15" customWidth="1"/>
    <col min="3794" max="3795" width="8.85546875" style="15" customWidth="1"/>
    <col min="3796" max="3796" width="15.85546875" style="15" customWidth="1"/>
    <col min="3797" max="3797" width="17" style="15" customWidth="1"/>
    <col min="3798" max="3798" width="15" style="15" customWidth="1"/>
    <col min="3799" max="3801" width="8.85546875" style="15" customWidth="1"/>
    <col min="3802" max="3802" width="16.7109375" style="15" customWidth="1"/>
    <col min="3803" max="3803" width="14" style="15" customWidth="1"/>
    <col min="3804" max="3804" width="5.5703125" style="15" customWidth="1"/>
    <col min="3805" max="3805" width="15.28515625" style="15" bestFit="1" customWidth="1"/>
    <col min="3806" max="3806" width="11.5703125" style="15" bestFit="1" customWidth="1"/>
    <col min="3807" max="3807" width="12.140625" style="15" bestFit="1" customWidth="1"/>
    <col min="3808" max="3808" width="12" style="15" customWidth="1"/>
    <col min="3809" max="3809" width="13.42578125" style="15" customWidth="1"/>
    <col min="3810" max="3811" width="11.5703125" style="15" bestFit="1" customWidth="1"/>
    <col min="3812" max="4048" width="9.140625" style="15"/>
    <col min="4049" max="4049" width="30.85546875" style="15" customWidth="1"/>
    <col min="4050" max="4051" width="8.85546875" style="15" customWidth="1"/>
    <col min="4052" max="4052" width="15.85546875" style="15" customWidth="1"/>
    <col min="4053" max="4053" width="17" style="15" customWidth="1"/>
    <col min="4054" max="4054" width="15" style="15" customWidth="1"/>
    <col min="4055" max="4057" width="8.85546875" style="15" customWidth="1"/>
    <col min="4058" max="4058" width="16.7109375" style="15" customWidth="1"/>
    <col min="4059" max="4059" width="14" style="15" customWidth="1"/>
    <col min="4060" max="4060" width="5.5703125" style="15" customWidth="1"/>
    <col min="4061" max="4061" width="15.28515625" style="15" bestFit="1" customWidth="1"/>
    <col min="4062" max="4062" width="11.5703125" style="15" bestFit="1" customWidth="1"/>
    <col min="4063" max="4063" width="12.140625" style="15" bestFit="1" customWidth="1"/>
    <col min="4064" max="4064" width="12" style="15" customWidth="1"/>
    <col min="4065" max="4065" width="13.42578125" style="15" customWidth="1"/>
    <col min="4066" max="4067" width="11.5703125" style="15" bestFit="1" customWidth="1"/>
    <col min="4068" max="4304" width="9.140625" style="15"/>
    <col min="4305" max="4305" width="30.85546875" style="15" customWidth="1"/>
    <col min="4306" max="4307" width="8.85546875" style="15" customWidth="1"/>
    <col min="4308" max="4308" width="15.85546875" style="15" customWidth="1"/>
    <col min="4309" max="4309" width="17" style="15" customWidth="1"/>
    <col min="4310" max="4310" width="15" style="15" customWidth="1"/>
    <col min="4311" max="4313" width="8.85546875" style="15" customWidth="1"/>
    <col min="4314" max="4314" width="16.7109375" style="15" customWidth="1"/>
    <col min="4315" max="4315" width="14" style="15" customWidth="1"/>
    <col min="4316" max="4316" width="5.5703125" style="15" customWidth="1"/>
    <col min="4317" max="4317" width="15.28515625" style="15" bestFit="1" customWidth="1"/>
    <col min="4318" max="4318" width="11.5703125" style="15" bestFit="1" customWidth="1"/>
    <col min="4319" max="4319" width="12.140625" style="15" bestFit="1" customWidth="1"/>
    <col min="4320" max="4320" width="12" style="15" customWidth="1"/>
    <col min="4321" max="4321" width="13.42578125" style="15" customWidth="1"/>
    <col min="4322" max="4323" width="11.5703125" style="15" bestFit="1" customWidth="1"/>
    <col min="4324" max="4560" width="9.140625" style="15"/>
    <col min="4561" max="4561" width="30.85546875" style="15" customWidth="1"/>
    <col min="4562" max="4563" width="8.85546875" style="15" customWidth="1"/>
    <col min="4564" max="4564" width="15.85546875" style="15" customWidth="1"/>
    <col min="4565" max="4565" width="17" style="15" customWidth="1"/>
    <col min="4566" max="4566" width="15" style="15" customWidth="1"/>
    <col min="4567" max="4569" width="8.85546875" style="15" customWidth="1"/>
    <col min="4570" max="4570" width="16.7109375" style="15" customWidth="1"/>
    <col min="4571" max="4571" width="14" style="15" customWidth="1"/>
    <col min="4572" max="4572" width="5.5703125" style="15" customWidth="1"/>
    <col min="4573" max="4573" width="15.28515625" style="15" bestFit="1" customWidth="1"/>
    <col min="4574" max="4574" width="11.5703125" style="15" bestFit="1" customWidth="1"/>
    <col min="4575" max="4575" width="12.140625" style="15" bestFit="1" customWidth="1"/>
    <col min="4576" max="4576" width="12" style="15" customWidth="1"/>
    <col min="4577" max="4577" width="13.42578125" style="15" customWidth="1"/>
    <col min="4578" max="4579" width="11.5703125" style="15" bestFit="1" customWidth="1"/>
    <col min="4580" max="4816" width="9.140625" style="15"/>
    <col min="4817" max="4817" width="30.85546875" style="15" customWidth="1"/>
    <col min="4818" max="4819" width="8.85546875" style="15" customWidth="1"/>
    <col min="4820" max="4820" width="15.85546875" style="15" customWidth="1"/>
    <col min="4821" max="4821" width="17" style="15" customWidth="1"/>
    <col min="4822" max="4822" width="15" style="15" customWidth="1"/>
    <col min="4823" max="4825" width="8.85546875" style="15" customWidth="1"/>
    <col min="4826" max="4826" width="16.7109375" style="15" customWidth="1"/>
    <col min="4827" max="4827" width="14" style="15" customWidth="1"/>
    <col min="4828" max="4828" width="5.5703125" style="15" customWidth="1"/>
    <col min="4829" max="4829" width="15.28515625" style="15" bestFit="1" customWidth="1"/>
    <col min="4830" max="4830" width="11.5703125" style="15" bestFit="1" customWidth="1"/>
    <col min="4831" max="4831" width="12.140625" style="15" bestFit="1" customWidth="1"/>
    <col min="4832" max="4832" width="12" style="15" customWidth="1"/>
    <col min="4833" max="4833" width="13.42578125" style="15" customWidth="1"/>
    <col min="4834" max="4835" width="11.5703125" style="15" bestFit="1" customWidth="1"/>
    <col min="4836" max="5072" width="9.140625" style="15"/>
    <col min="5073" max="5073" width="30.85546875" style="15" customWidth="1"/>
    <col min="5074" max="5075" width="8.85546875" style="15" customWidth="1"/>
    <col min="5076" max="5076" width="15.85546875" style="15" customWidth="1"/>
    <col min="5077" max="5077" width="17" style="15" customWidth="1"/>
    <col min="5078" max="5078" width="15" style="15" customWidth="1"/>
    <col min="5079" max="5081" width="8.85546875" style="15" customWidth="1"/>
    <col min="5082" max="5082" width="16.7109375" style="15" customWidth="1"/>
    <col min="5083" max="5083" width="14" style="15" customWidth="1"/>
    <col min="5084" max="5084" width="5.5703125" style="15" customWidth="1"/>
    <col min="5085" max="5085" width="15.28515625" style="15" bestFit="1" customWidth="1"/>
    <col min="5086" max="5086" width="11.5703125" style="15" bestFit="1" customWidth="1"/>
    <col min="5087" max="5087" width="12.140625" style="15" bestFit="1" customWidth="1"/>
    <col min="5088" max="5088" width="12" style="15" customWidth="1"/>
    <col min="5089" max="5089" width="13.42578125" style="15" customWidth="1"/>
    <col min="5090" max="5091" width="11.5703125" style="15" bestFit="1" customWidth="1"/>
    <col min="5092" max="5328" width="9.140625" style="15"/>
    <col min="5329" max="5329" width="30.85546875" style="15" customWidth="1"/>
    <col min="5330" max="5331" width="8.85546875" style="15" customWidth="1"/>
    <col min="5332" max="5332" width="15.85546875" style="15" customWidth="1"/>
    <col min="5333" max="5333" width="17" style="15" customWidth="1"/>
    <col min="5334" max="5334" width="15" style="15" customWidth="1"/>
    <col min="5335" max="5337" width="8.85546875" style="15" customWidth="1"/>
    <col min="5338" max="5338" width="16.7109375" style="15" customWidth="1"/>
    <col min="5339" max="5339" width="14" style="15" customWidth="1"/>
    <col min="5340" max="5340" width="5.5703125" style="15" customWidth="1"/>
    <col min="5341" max="5341" width="15.28515625" style="15" bestFit="1" customWidth="1"/>
    <col min="5342" max="5342" width="11.5703125" style="15" bestFit="1" customWidth="1"/>
    <col min="5343" max="5343" width="12.140625" style="15" bestFit="1" customWidth="1"/>
    <col min="5344" max="5344" width="12" style="15" customWidth="1"/>
    <col min="5345" max="5345" width="13.42578125" style="15" customWidth="1"/>
    <col min="5346" max="5347" width="11.5703125" style="15" bestFit="1" customWidth="1"/>
    <col min="5348" max="5584" width="9.140625" style="15"/>
    <col min="5585" max="5585" width="30.85546875" style="15" customWidth="1"/>
    <col min="5586" max="5587" width="8.85546875" style="15" customWidth="1"/>
    <col min="5588" max="5588" width="15.85546875" style="15" customWidth="1"/>
    <col min="5589" max="5589" width="17" style="15" customWidth="1"/>
    <col min="5590" max="5590" width="15" style="15" customWidth="1"/>
    <col min="5591" max="5593" width="8.85546875" style="15" customWidth="1"/>
    <col min="5594" max="5594" width="16.7109375" style="15" customWidth="1"/>
    <col min="5595" max="5595" width="14" style="15" customWidth="1"/>
    <col min="5596" max="5596" width="5.5703125" style="15" customWidth="1"/>
    <col min="5597" max="5597" width="15.28515625" style="15" bestFit="1" customWidth="1"/>
    <col min="5598" max="5598" width="11.5703125" style="15" bestFit="1" customWidth="1"/>
    <col min="5599" max="5599" width="12.140625" style="15" bestFit="1" customWidth="1"/>
    <col min="5600" max="5600" width="12" style="15" customWidth="1"/>
    <col min="5601" max="5601" width="13.42578125" style="15" customWidth="1"/>
    <col min="5602" max="5603" width="11.5703125" style="15" bestFit="1" customWidth="1"/>
    <col min="5604" max="5840" width="9.140625" style="15"/>
    <col min="5841" max="5841" width="30.85546875" style="15" customWidth="1"/>
    <col min="5842" max="5843" width="8.85546875" style="15" customWidth="1"/>
    <col min="5844" max="5844" width="15.85546875" style="15" customWidth="1"/>
    <col min="5845" max="5845" width="17" style="15" customWidth="1"/>
    <col min="5846" max="5846" width="15" style="15" customWidth="1"/>
    <col min="5847" max="5849" width="8.85546875" style="15" customWidth="1"/>
    <col min="5850" max="5850" width="16.7109375" style="15" customWidth="1"/>
    <col min="5851" max="5851" width="14" style="15" customWidth="1"/>
    <col min="5852" max="5852" width="5.5703125" style="15" customWidth="1"/>
    <col min="5853" max="5853" width="15.28515625" style="15" bestFit="1" customWidth="1"/>
    <col min="5854" max="5854" width="11.5703125" style="15" bestFit="1" customWidth="1"/>
    <col min="5855" max="5855" width="12.140625" style="15" bestFit="1" customWidth="1"/>
    <col min="5856" max="5856" width="12" style="15" customWidth="1"/>
    <col min="5857" max="5857" width="13.42578125" style="15" customWidth="1"/>
    <col min="5858" max="5859" width="11.5703125" style="15" bestFit="1" customWidth="1"/>
    <col min="5860" max="6096" width="9.140625" style="15"/>
    <col min="6097" max="6097" width="30.85546875" style="15" customWidth="1"/>
    <col min="6098" max="6099" width="8.85546875" style="15" customWidth="1"/>
    <col min="6100" max="6100" width="15.85546875" style="15" customWidth="1"/>
    <col min="6101" max="6101" width="17" style="15" customWidth="1"/>
    <col min="6102" max="6102" width="15" style="15" customWidth="1"/>
    <col min="6103" max="6105" width="8.85546875" style="15" customWidth="1"/>
    <col min="6106" max="6106" width="16.7109375" style="15" customWidth="1"/>
    <col min="6107" max="6107" width="14" style="15" customWidth="1"/>
    <col min="6108" max="6108" width="5.5703125" style="15" customWidth="1"/>
    <col min="6109" max="6109" width="15.28515625" style="15" bestFit="1" customWidth="1"/>
    <col min="6110" max="6110" width="11.5703125" style="15" bestFit="1" customWidth="1"/>
    <col min="6111" max="6111" width="12.140625" style="15" bestFit="1" customWidth="1"/>
    <col min="6112" max="6112" width="12" style="15" customWidth="1"/>
    <col min="6113" max="6113" width="13.42578125" style="15" customWidth="1"/>
    <col min="6114" max="6115" width="11.5703125" style="15" bestFit="1" customWidth="1"/>
    <col min="6116" max="6352" width="9.140625" style="15"/>
    <col min="6353" max="6353" width="30.85546875" style="15" customWidth="1"/>
    <col min="6354" max="6355" width="8.85546875" style="15" customWidth="1"/>
    <col min="6356" max="6356" width="15.85546875" style="15" customWidth="1"/>
    <col min="6357" max="6357" width="17" style="15" customWidth="1"/>
    <col min="6358" max="6358" width="15" style="15" customWidth="1"/>
    <col min="6359" max="6361" width="8.85546875" style="15" customWidth="1"/>
    <col min="6362" max="6362" width="16.7109375" style="15" customWidth="1"/>
    <col min="6363" max="6363" width="14" style="15" customWidth="1"/>
    <col min="6364" max="6364" width="5.5703125" style="15" customWidth="1"/>
    <col min="6365" max="6365" width="15.28515625" style="15" bestFit="1" customWidth="1"/>
    <col min="6366" max="6366" width="11.5703125" style="15" bestFit="1" customWidth="1"/>
    <col min="6367" max="6367" width="12.140625" style="15" bestFit="1" customWidth="1"/>
    <col min="6368" max="6368" width="12" style="15" customWidth="1"/>
    <col min="6369" max="6369" width="13.42578125" style="15" customWidth="1"/>
    <col min="6370" max="6371" width="11.5703125" style="15" bestFit="1" customWidth="1"/>
    <col min="6372" max="6608" width="9.140625" style="15"/>
    <col min="6609" max="6609" width="30.85546875" style="15" customWidth="1"/>
    <col min="6610" max="6611" width="8.85546875" style="15" customWidth="1"/>
    <col min="6612" max="6612" width="15.85546875" style="15" customWidth="1"/>
    <col min="6613" max="6613" width="17" style="15" customWidth="1"/>
    <col min="6614" max="6614" width="15" style="15" customWidth="1"/>
    <col min="6615" max="6617" width="8.85546875" style="15" customWidth="1"/>
    <col min="6618" max="6618" width="16.7109375" style="15" customWidth="1"/>
    <col min="6619" max="6619" width="14" style="15" customWidth="1"/>
    <col min="6620" max="6620" width="5.5703125" style="15" customWidth="1"/>
    <col min="6621" max="6621" width="15.28515625" style="15" bestFit="1" customWidth="1"/>
    <col min="6622" max="6622" width="11.5703125" style="15" bestFit="1" customWidth="1"/>
    <col min="6623" max="6623" width="12.140625" style="15" bestFit="1" customWidth="1"/>
    <col min="6624" max="6624" width="12" style="15" customWidth="1"/>
    <col min="6625" max="6625" width="13.42578125" style="15" customWidth="1"/>
    <col min="6626" max="6627" width="11.5703125" style="15" bestFit="1" customWidth="1"/>
    <col min="6628" max="6864" width="9.140625" style="15"/>
    <col min="6865" max="6865" width="30.85546875" style="15" customWidth="1"/>
    <col min="6866" max="6867" width="8.85546875" style="15" customWidth="1"/>
    <col min="6868" max="6868" width="15.85546875" style="15" customWidth="1"/>
    <col min="6869" max="6869" width="17" style="15" customWidth="1"/>
    <col min="6870" max="6870" width="15" style="15" customWidth="1"/>
    <col min="6871" max="6873" width="8.85546875" style="15" customWidth="1"/>
    <col min="6874" max="6874" width="16.7109375" style="15" customWidth="1"/>
    <col min="6875" max="6875" width="14" style="15" customWidth="1"/>
    <col min="6876" max="6876" width="5.5703125" style="15" customWidth="1"/>
    <col min="6877" max="6877" width="15.28515625" style="15" bestFit="1" customWidth="1"/>
    <col min="6878" max="6878" width="11.5703125" style="15" bestFit="1" customWidth="1"/>
    <col min="6879" max="6879" width="12.140625" style="15" bestFit="1" customWidth="1"/>
    <col min="6880" max="6880" width="12" style="15" customWidth="1"/>
    <col min="6881" max="6881" width="13.42578125" style="15" customWidth="1"/>
    <col min="6882" max="6883" width="11.5703125" style="15" bestFit="1" customWidth="1"/>
    <col min="6884" max="7120" width="9.140625" style="15"/>
    <col min="7121" max="7121" width="30.85546875" style="15" customWidth="1"/>
    <col min="7122" max="7123" width="8.85546875" style="15" customWidth="1"/>
    <col min="7124" max="7124" width="15.85546875" style="15" customWidth="1"/>
    <col min="7125" max="7125" width="17" style="15" customWidth="1"/>
    <col min="7126" max="7126" width="15" style="15" customWidth="1"/>
    <col min="7127" max="7129" width="8.85546875" style="15" customWidth="1"/>
    <col min="7130" max="7130" width="16.7109375" style="15" customWidth="1"/>
    <col min="7131" max="7131" width="14" style="15" customWidth="1"/>
    <col min="7132" max="7132" width="5.5703125" style="15" customWidth="1"/>
    <col min="7133" max="7133" width="15.28515625" style="15" bestFit="1" customWidth="1"/>
    <col min="7134" max="7134" width="11.5703125" style="15" bestFit="1" customWidth="1"/>
    <col min="7135" max="7135" width="12.140625" style="15" bestFit="1" customWidth="1"/>
    <col min="7136" max="7136" width="12" style="15" customWidth="1"/>
    <col min="7137" max="7137" width="13.42578125" style="15" customWidth="1"/>
    <col min="7138" max="7139" width="11.5703125" style="15" bestFit="1" customWidth="1"/>
    <col min="7140" max="7376" width="9.140625" style="15"/>
    <col min="7377" max="7377" width="30.85546875" style="15" customWidth="1"/>
    <col min="7378" max="7379" width="8.85546875" style="15" customWidth="1"/>
    <col min="7380" max="7380" width="15.85546875" style="15" customWidth="1"/>
    <col min="7381" max="7381" width="17" style="15" customWidth="1"/>
    <col min="7382" max="7382" width="15" style="15" customWidth="1"/>
    <col min="7383" max="7385" width="8.85546875" style="15" customWidth="1"/>
    <col min="7386" max="7386" width="16.7109375" style="15" customWidth="1"/>
    <col min="7387" max="7387" width="14" style="15" customWidth="1"/>
    <col min="7388" max="7388" width="5.5703125" style="15" customWidth="1"/>
    <col min="7389" max="7389" width="15.28515625" style="15" bestFit="1" customWidth="1"/>
    <col min="7390" max="7390" width="11.5703125" style="15" bestFit="1" customWidth="1"/>
    <col min="7391" max="7391" width="12.140625" style="15" bestFit="1" customWidth="1"/>
    <col min="7392" max="7392" width="12" style="15" customWidth="1"/>
    <col min="7393" max="7393" width="13.42578125" style="15" customWidth="1"/>
    <col min="7394" max="7395" width="11.5703125" style="15" bestFit="1" customWidth="1"/>
    <col min="7396" max="7632" width="9.140625" style="15"/>
    <col min="7633" max="7633" width="30.85546875" style="15" customWidth="1"/>
    <col min="7634" max="7635" width="8.85546875" style="15" customWidth="1"/>
    <col min="7636" max="7636" width="15.85546875" style="15" customWidth="1"/>
    <col min="7637" max="7637" width="17" style="15" customWidth="1"/>
    <col min="7638" max="7638" width="15" style="15" customWidth="1"/>
    <col min="7639" max="7641" width="8.85546875" style="15" customWidth="1"/>
    <col min="7642" max="7642" width="16.7109375" style="15" customWidth="1"/>
    <col min="7643" max="7643" width="14" style="15" customWidth="1"/>
    <col min="7644" max="7644" width="5.5703125" style="15" customWidth="1"/>
    <col min="7645" max="7645" width="15.28515625" style="15" bestFit="1" customWidth="1"/>
    <col min="7646" max="7646" width="11.5703125" style="15" bestFit="1" customWidth="1"/>
    <col min="7647" max="7647" width="12.140625" style="15" bestFit="1" customWidth="1"/>
    <col min="7648" max="7648" width="12" style="15" customWidth="1"/>
    <col min="7649" max="7649" width="13.42578125" style="15" customWidth="1"/>
    <col min="7650" max="7651" width="11.5703125" style="15" bestFit="1" customWidth="1"/>
    <col min="7652" max="7888" width="9.140625" style="15"/>
    <col min="7889" max="7889" width="30.85546875" style="15" customWidth="1"/>
    <col min="7890" max="7891" width="8.85546875" style="15" customWidth="1"/>
    <col min="7892" max="7892" width="15.85546875" style="15" customWidth="1"/>
    <col min="7893" max="7893" width="17" style="15" customWidth="1"/>
    <col min="7894" max="7894" width="15" style="15" customWidth="1"/>
    <col min="7895" max="7897" width="8.85546875" style="15" customWidth="1"/>
    <col min="7898" max="7898" width="16.7109375" style="15" customWidth="1"/>
    <col min="7899" max="7899" width="14" style="15" customWidth="1"/>
    <col min="7900" max="7900" width="5.5703125" style="15" customWidth="1"/>
    <col min="7901" max="7901" width="15.28515625" style="15" bestFit="1" customWidth="1"/>
    <col min="7902" max="7902" width="11.5703125" style="15" bestFit="1" customWidth="1"/>
    <col min="7903" max="7903" width="12.140625" style="15" bestFit="1" customWidth="1"/>
    <col min="7904" max="7904" width="12" style="15" customWidth="1"/>
    <col min="7905" max="7905" width="13.42578125" style="15" customWidth="1"/>
    <col min="7906" max="7907" width="11.5703125" style="15" bestFit="1" customWidth="1"/>
    <col min="7908" max="8144" width="9.140625" style="15"/>
    <col min="8145" max="8145" width="30.85546875" style="15" customWidth="1"/>
    <col min="8146" max="8147" width="8.85546875" style="15" customWidth="1"/>
    <col min="8148" max="8148" width="15.85546875" style="15" customWidth="1"/>
    <col min="8149" max="8149" width="17" style="15" customWidth="1"/>
    <col min="8150" max="8150" width="15" style="15" customWidth="1"/>
    <col min="8151" max="8153" width="8.85546875" style="15" customWidth="1"/>
    <col min="8154" max="8154" width="16.7109375" style="15" customWidth="1"/>
    <col min="8155" max="8155" width="14" style="15" customWidth="1"/>
    <col min="8156" max="8156" width="5.5703125" style="15" customWidth="1"/>
    <col min="8157" max="8157" width="15.28515625" style="15" bestFit="1" customWidth="1"/>
    <col min="8158" max="8158" width="11.5703125" style="15" bestFit="1" customWidth="1"/>
    <col min="8159" max="8159" width="12.140625" style="15" bestFit="1" customWidth="1"/>
    <col min="8160" max="8160" width="12" style="15" customWidth="1"/>
    <col min="8161" max="8161" width="13.42578125" style="15" customWidth="1"/>
    <col min="8162" max="8163" width="11.5703125" style="15" bestFit="1" customWidth="1"/>
    <col min="8164" max="8400" width="9.140625" style="15"/>
    <col min="8401" max="8401" width="30.85546875" style="15" customWidth="1"/>
    <col min="8402" max="8403" width="8.85546875" style="15" customWidth="1"/>
    <col min="8404" max="8404" width="15.85546875" style="15" customWidth="1"/>
    <col min="8405" max="8405" width="17" style="15" customWidth="1"/>
    <col min="8406" max="8406" width="15" style="15" customWidth="1"/>
    <col min="8407" max="8409" width="8.85546875" style="15" customWidth="1"/>
    <col min="8410" max="8410" width="16.7109375" style="15" customWidth="1"/>
    <col min="8411" max="8411" width="14" style="15" customWidth="1"/>
    <col min="8412" max="8412" width="5.5703125" style="15" customWidth="1"/>
    <col min="8413" max="8413" width="15.28515625" style="15" bestFit="1" customWidth="1"/>
    <col min="8414" max="8414" width="11.5703125" style="15" bestFit="1" customWidth="1"/>
    <col min="8415" max="8415" width="12.140625" style="15" bestFit="1" customWidth="1"/>
    <col min="8416" max="8416" width="12" style="15" customWidth="1"/>
    <col min="8417" max="8417" width="13.42578125" style="15" customWidth="1"/>
    <col min="8418" max="8419" width="11.5703125" style="15" bestFit="1" customWidth="1"/>
    <col min="8420" max="8656" width="9.140625" style="15"/>
    <col min="8657" max="8657" width="30.85546875" style="15" customWidth="1"/>
    <col min="8658" max="8659" width="8.85546875" style="15" customWidth="1"/>
    <col min="8660" max="8660" width="15.85546875" style="15" customWidth="1"/>
    <col min="8661" max="8661" width="17" style="15" customWidth="1"/>
    <col min="8662" max="8662" width="15" style="15" customWidth="1"/>
    <col min="8663" max="8665" width="8.85546875" style="15" customWidth="1"/>
    <col min="8666" max="8666" width="16.7109375" style="15" customWidth="1"/>
    <col min="8667" max="8667" width="14" style="15" customWidth="1"/>
    <col min="8668" max="8668" width="5.5703125" style="15" customWidth="1"/>
    <col min="8669" max="8669" width="15.28515625" style="15" bestFit="1" customWidth="1"/>
    <col min="8670" max="8670" width="11.5703125" style="15" bestFit="1" customWidth="1"/>
    <col min="8671" max="8671" width="12.140625" style="15" bestFit="1" customWidth="1"/>
    <col min="8672" max="8672" width="12" style="15" customWidth="1"/>
    <col min="8673" max="8673" width="13.42578125" style="15" customWidth="1"/>
    <col min="8674" max="8675" width="11.5703125" style="15" bestFit="1" customWidth="1"/>
    <col min="8676" max="8912" width="9.140625" style="15"/>
    <col min="8913" max="8913" width="30.85546875" style="15" customWidth="1"/>
    <col min="8914" max="8915" width="8.85546875" style="15" customWidth="1"/>
    <col min="8916" max="8916" width="15.85546875" style="15" customWidth="1"/>
    <col min="8917" max="8917" width="17" style="15" customWidth="1"/>
    <col min="8918" max="8918" width="15" style="15" customWidth="1"/>
    <col min="8919" max="8921" width="8.85546875" style="15" customWidth="1"/>
    <col min="8922" max="8922" width="16.7109375" style="15" customWidth="1"/>
    <col min="8923" max="8923" width="14" style="15" customWidth="1"/>
    <col min="8924" max="8924" width="5.5703125" style="15" customWidth="1"/>
    <col min="8925" max="8925" width="15.28515625" style="15" bestFit="1" customWidth="1"/>
    <col min="8926" max="8926" width="11.5703125" style="15" bestFit="1" customWidth="1"/>
    <col min="8927" max="8927" width="12.140625" style="15" bestFit="1" customWidth="1"/>
    <col min="8928" max="8928" width="12" style="15" customWidth="1"/>
    <col min="8929" max="8929" width="13.42578125" style="15" customWidth="1"/>
    <col min="8930" max="8931" width="11.5703125" style="15" bestFit="1" customWidth="1"/>
    <col min="8932" max="9168" width="9.140625" style="15"/>
    <col min="9169" max="9169" width="30.85546875" style="15" customWidth="1"/>
    <col min="9170" max="9171" width="8.85546875" style="15" customWidth="1"/>
    <col min="9172" max="9172" width="15.85546875" style="15" customWidth="1"/>
    <col min="9173" max="9173" width="17" style="15" customWidth="1"/>
    <col min="9174" max="9174" width="15" style="15" customWidth="1"/>
    <col min="9175" max="9177" width="8.85546875" style="15" customWidth="1"/>
    <col min="9178" max="9178" width="16.7109375" style="15" customWidth="1"/>
    <col min="9179" max="9179" width="14" style="15" customWidth="1"/>
    <col min="9180" max="9180" width="5.5703125" style="15" customWidth="1"/>
    <col min="9181" max="9181" width="15.28515625" style="15" bestFit="1" customWidth="1"/>
    <col min="9182" max="9182" width="11.5703125" style="15" bestFit="1" customWidth="1"/>
    <col min="9183" max="9183" width="12.140625" style="15" bestFit="1" customWidth="1"/>
    <col min="9184" max="9184" width="12" style="15" customWidth="1"/>
    <col min="9185" max="9185" width="13.42578125" style="15" customWidth="1"/>
    <col min="9186" max="9187" width="11.5703125" style="15" bestFit="1" customWidth="1"/>
    <col min="9188" max="9424" width="9.140625" style="15"/>
    <col min="9425" max="9425" width="30.85546875" style="15" customWidth="1"/>
    <col min="9426" max="9427" width="8.85546875" style="15" customWidth="1"/>
    <col min="9428" max="9428" width="15.85546875" style="15" customWidth="1"/>
    <col min="9429" max="9429" width="17" style="15" customWidth="1"/>
    <col min="9430" max="9430" width="15" style="15" customWidth="1"/>
    <col min="9431" max="9433" width="8.85546875" style="15" customWidth="1"/>
    <col min="9434" max="9434" width="16.7109375" style="15" customWidth="1"/>
    <col min="9435" max="9435" width="14" style="15" customWidth="1"/>
    <col min="9436" max="9436" width="5.5703125" style="15" customWidth="1"/>
    <col min="9437" max="9437" width="15.28515625" style="15" bestFit="1" customWidth="1"/>
    <col min="9438" max="9438" width="11.5703125" style="15" bestFit="1" customWidth="1"/>
    <col min="9439" max="9439" width="12.140625" style="15" bestFit="1" customWidth="1"/>
    <col min="9440" max="9440" width="12" style="15" customWidth="1"/>
    <col min="9441" max="9441" width="13.42578125" style="15" customWidth="1"/>
    <col min="9442" max="9443" width="11.5703125" style="15" bestFit="1" customWidth="1"/>
    <col min="9444" max="9680" width="9.140625" style="15"/>
    <col min="9681" max="9681" width="30.85546875" style="15" customWidth="1"/>
    <col min="9682" max="9683" width="8.85546875" style="15" customWidth="1"/>
    <col min="9684" max="9684" width="15.85546875" style="15" customWidth="1"/>
    <col min="9685" max="9685" width="17" style="15" customWidth="1"/>
    <col min="9686" max="9686" width="15" style="15" customWidth="1"/>
    <col min="9687" max="9689" width="8.85546875" style="15" customWidth="1"/>
    <col min="9690" max="9690" width="16.7109375" style="15" customWidth="1"/>
    <col min="9691" max="9691" width="14" style="15" customWidth="1"/>
    <col min="9692" max="9692" width="5.5703125" style="15" customWidth="1"/>
    <col min="9693" max="9693" width="15.28515625" style="15" bestFit="1" customWidth="1"/>
    <col min="9694" max="9694" width="11.5703125" style="15" bestFit="1" customWidth="1"/>
    <col min="9695" max="9695" width="12.140625" style="15" bestFit="1" customWidth="1"/>
    <col min="9696" max="9696" width="12" style="15" customWidth="1"/>
    <col min="9697" max="9697" width="13.42578125" style="15" customWidth="1"/>
    <col min="9698" max="9699" width="11.5703125" style="15" bestFit="1" customWidth="1"/>
    <col min="9700" max="9936" width="9.140625" style="15"/>
    <col min="9937" max="9937" width="30.85546875" style="15" customWidth="1"/>
    <col min="9938" max="9939" width="8.85546875" style="15" customWidth="1"/>
    <col min="9940" max="9940" width="15.85546875" style="15" customWidth="1"/>
    <col min="9941" max="9941" width="17" style="15" customWidth="1"/>
    <col min="9942" max="9942" width="15" style="15" customWidth="1"/>
    <col min="9943" max="9945" width="8.85546875" style="15" customWidth="1"/>
    <col min="9946" max="9946" width="16.7109375" style="15" customWidth="1"/>
    <col min="9947" max="9947" width="14" style="15" customWidth="1"/>
    <col min="9948" max="9948" width="5.5703125" style="15" customWidth="1"/>
    <col min="9949" max="9949" width="15.28515625" style="15" bestFit="1" customWidth="1"/>
    <col min="9950" max="9950" width="11.5703125" style="15" bestFit="1" customWidth="1"/>
    <col min="9951" max="9951" width="12.140625" style="15" bestFit="1" customWidth="1"/>
    <col min="9952" max="9952" width="12" style="15" customWidth="1"/>
    <col min="9953" max="9953" width="13.42578125" style="15" customWidth="1"/>
    <col min="9954" max="9955" width="11.5703125" style="15" bestFit="1" customWidth="1"/>
    <col min="9956" max="10192" width="9.140625" style="15"/>
    <col min="10193" max="10193" width="30.85546875" style="15" customWidth="1"/>
    <col min="10194" max="10195" width="8.85546875" style="15" customWidth="1"/>
    <col min="10196" max="10196" width="15.85546875" style="15" customWidth="1"/>
    <col min="10197" max="10197" width="17" style="15" customWidth="1"/>
    <col min="10198" max="10198" width="15" style="15" customWidth="1"/>
    <col min="10199" max="10201" width="8.85546875" style="15" customWidth="1"/>
    <col min="10202" max="10202" width="16.7109375" style="15" customWidth="1"/>
    <col min="10203" max="10203" width="14" style="15" customWidth="1"/>
    <col min="10204" max="10204" width="5.5703125" style="15" customWidth="1"/>
    <col min="10205" max="10205" width="15.28515625" style="15" bestFit="1" customWidth="1"/>
    <col min="10206" max="10206" width="11.5703125" style="15" bestFit="1" customWidth="1"/>
    <col min="10207" max="10207" width="12.140625" style="15" bestFit="1" customWidth="1"/>
    <col min="10208" max="10208" width="12" style="15" customWidth="1"/>
    <col min="10209" max="10209" width="13.42578125" style="15" customWidth="1"/>
    <col min="10210" max="10211" width="11.5703125" style="15" bestFit="1" customWidth="1"/>
    <col min="10212" max="10448" width="9.140625" style="15"/>
    <col min="10449" max="10449" width="30.85546875" style="15" customWidth="1"/>
    <col min="10450" max="10451" width="8.85546875" style="15" customWidth="1"/>
    <col min="10452" max="10452" width="15.85546875" style="15" customWidth="1"/>
    <col min="10453" max="10453" width="17" style="15" customWidth="1"/>
    <col min="10454" max="10454" width="15" style="15" customWidth="1"/>
    <col min="10455" max="10457" width="8.85546875" style="15" customWidth="1"/>
    <col min="10458" max="10458" width="16.7109375" style="15" customWidth="1"/>
    <col min="10459" max="10459" width="14" style="15" customWidth="1"/>
    <col min="10460" max="10460" width="5.5703125" style="15" customWidth="1"/>
    <col min="10461" max="10461" width="15.28515625" style="15" bestFit="1" customWidth="1"/>
    <col min="10462" max="10462" width="11.5703125" style="15" bestFit="1" customWidth="1"/>
    <col min="10463" max="10463" width="12.140625" style="15" bestFit="1" customWidth="1"/>
    <col min="10464" max="10464" width="12" style="15" customWidth="1"/>
    <col min="10465" max="10465" width="13.42578125" style="15" customWidth="1"/>
    <col min="10466" max="10467" width="11.5703125" style="15" bestFit="1" customWidth="1"/>
    <col min="10468" max="10704" width="9.140625" style="15"/>
    <col min="10705" max="10705" width="30.85546875" style="15" customWidth="1"/>
    <col min="10706" max="10707" width="8.85546875" style="15" customWidth="1"/>
    <col min="10708" max="10708" width="15.85546875" style="15" customWidth="1"/>
    <col min="10709" max="10709" width="17" style="15" customWidth="1"/>
    <col min="10710" max="10710" width="15" style="15" customWidth="1"/>
    <col min="10711" max="10713" width="8.85546875" style="15" customWidth="1"/>
    <col min="10714" max="10714" width="16.7109375" style="15" customWidth="1"/>
    <col min="10715" max="10715" width="14" style="15" customWidth="1"/>
    <col min="10716" max="10716" width="5.5703125" style="15" customWidth="1"/>
    <col min="10717" max="10717" width="15.28515625" style="15" bestFit="1" customWidth="1"/>
    <col min="10718" max="10718" width="11.5703125" style="15" bestFit="1" customWidth="1"/>
    <col min="10719" max="10719" width="12.140625" style="15" bestFit="1" customWidth="1"/>
    <col min="10720" max="10720" width="12" style="15" customWidth="1"/>
    <col min="10721" max="10721" width="13.42578125" style="15" customWidth="1"/>
    <col min="10722" max="10723" width="11.5703125" style="15" bestFit="1" customWidth="1"/>
    <col min="10724" max="10960" width="9.140625" style="15"/>
    <col min="10961" max="10961" width="30.85546875" style="15" customWidth="1"/>
    <col min="10962" max="10963" width="8.85546875" style="15" customWidth="1"/>
    <col min="10964" max="10964" width="15.85546875" style="15" customWidth="1"/>
    <col min="10965" max="10965" width="17" style="15" customWidth="1"/>
    <col min="10966" max="10966" width="15" style="15" customWidth="1"/>
    <col min="10967" max="10969" width="8.85546875" style="15" customWidth="1"/>
    <col min="10970" max="10970" width="16.7109375" style="15" customWidth="1"/>
    <col min="10971" max="10971" width="14" style="15" customWidth="1"/>
    <col min="10972" max="10972" width="5.5703125" style="15" customWidth="1"/>
    <col min="10973" max="10973" width="15.28515625" style="15" bestFit="1" customWidth="1"/>
    <col min="10974" max="10974" width="11.5703125" style="15" bestFit="1" customWidth="1"/>
    <col min="10975" max="10975" width="12.140625" style="15" bestFit="1" customWidth="1"/>
    <col min="10976" max="10976" width="12" style="15" customWidth="1"/>
    <col min="10977" max="10977" width="13.42578125" style="15" customWidth="1"/>
    <col min="10978" max="10979" width="11.5703125" style="15" bestFit="1" customWidth="1"/>
    <col min="10980" max="11216" width="9.140625" style="15"/>
    <col min="11217" max="11217" width="30.85546875" style="15" customWidth="1"/>
    <col min="11218" max="11219" width="8.85546875" style="15" customWidth="1"/>
    <col min="11220" max="11220" width="15.85546875" style="15" customWidth="1"/>
    <col min="11221" max="11221" width="17" style="15" customWidth="1"/>
    <col min="11222" max="11222" width="15" style="15" customWidth="1"/>
    <col min="11223" max="11225" width="8.85546875" style="15" customWidth="1"/>
    <col min="11226" max="11226" width="16.7109375" style="15" customWidth="1"/>
    <col min="11227" max="11227" width="14" style="15" customWidth="1"/>
    <col min="11228" max="11228" width="5.5703125" style="15" customWidth="1"/>
    <col min="11229" max="11229" width="15.28515625" style="15" bestFit="1" customWidth="1"/>
    <col min="11230" max="11230" width="11.5703125" style="15" bestFit="1" customWidth="1"/>
    <col min="11231" max="11231" width="12.140625" style="15" bestFit="1" customWidth="1"/>
    <col min="11232" max="11232" width="12" style="15" customWidth="1"/>
    <col min="11233" max="11233" width="13.42578125" style="15" customWidth="1"/>
    <col min="11234" max="11235" width="11.5703125" style="15" bestFit="1" customWidth="1"/>
    <col min="11236" max="11472" width="9.140625" style="15"/>
    <col min="11473" max="11473" width="30.85546875" style="15" customWidth="1"/>
    <col min="11474" max="11475" width="8.85546875" style="15" customWidth="1"/>
    <col min="11476" max="11476" width="15.85546875" style="15" customWidth="1"/>
    <col min="11477" max="11477" width="17" style="15" customWidth="1"/>
    <col min="11478" max="11478" width="15" style="15" customWidth="1"/>
    <col min="11479" max="11481" width="8.85546875" style="15" customWidth="1"/>
    <col min="11482" max="11482" width="16.7109375" style="15" customWidth="1"/>
    <col min="11483" max="11483" width="14" style="15" customWidth="1"/>
    <col min="11484" max="11484" width="5.5703125" style="15" customWidth="1"/>
    <col min="11485" max="11485" width="15.28515625" style="15" bestFit="1" customWidth="1"/>
    <col min="11486" max="11486" width="11.5703125" style="15" bestFit="1" customWidth="1"/>
    <col min="11487" max="11487" width="12.140625" style="15" bestFit="1" customWidth="1"/>
    <col min="11488" max="11488" width="12" style="15" customWidth="1"/>
    <col min="11489" max="11489" width="13.42578125" style="15" customWidth="1"/>
    <col min="11490" max="11491" width="11.5703125" style="15" bestFit="1" customWidth="1"/>
    <col min="11492" max="11728" width="9.140625" style="15"/>
    <col min="11729" max="11729" width="30.85546875" style="15" customWidth="1"/>
    <col min="11730" max="11731" width="8.85546875" style="15" customWidth="1"/>
    <col min="11732" max="11732" width="15.85546875" style="15" customWidth="1"/>
    <col min="11733" max="11733" width="17" style="15" customWidth="1"/>
    <col min="11734" max="11734" width="15" style="15" customWidth="1"/>
    <col min="11735" max="11737" width="8.85546875" style="15" customWidth="1"/>
    <col min="11738" max="11738" width="16.7109375" style="15" customWidth="1"/>
    <col min="11739" max="11739" width="14" style="15" customWidth="1"/>
    <col min="11740" max="11740" width="5.5703125" style="15" customWidth="1"/>
    <col min="11741" max="11741" width="15.28515625" style="15" bestFit="1" customWidth="1"/>
    <col min="11742" max="11742" width="11.5703125" style="15" bestFit="1" customWidth="1"/>
    <col min="11743" max="11743" width="12.140625" style="15" bestFit="1" customWidth="1"/>
    <col min="11744" max="11744" width="12" style="15" customWidth="1"/>
    <col min="11745" max="11745" width="13.42578125" style="15" customWidth="1"/>
    <col min="11746" max="11747" width="11.5703125" style="15" bestFit="1" customWidth="1"/>
    <col min="11748" max="11984" width="9.140625" style="15"/>
    <col min="11985" max="11985" width="30.85546875" style="15" customWidth="1"/>
    <col min="11986" max="11987" width="8.85546875" style="15" customWidth="1"/>
    <col min="11988" max="11988" width="15.85546875" style="15" customWidth="1"/>
    <col min="11989" max="11989" width="17" style="15" customWidth="1"/>
    <col min="11990" max="11990" width="15" style="15" customWidth="1"/>
    <col min="11991" max="11993" width="8.85546875" style="15" customWidth="1"/>
    <col min="11994" max="11994" width="16.7109375" style="15" customWidth="1"/>
    <col min="11995" max="11995" width="14" style="15" customWidth="1"/>
    <col min="11996" max="11996" width="5.5703125" style="15" customWidth="1"/>
    <col min="11997" max="11997" width="15.28515625" style="15" bestFit="1" customWidth="1"/>
    <col min="11998" max="11998" width="11.5703125" style="15" bestFit="1" customWidth="1"/>
    <col min="11999" max="11999" width="12.140625" style="15" bestFit="1" customWidth="1"/>
    <col min="12000" max="12000" width="12" style="15" customWidth="1"/>
    <col min="12001" max="12001" width="13.42578125" style="15" customWidth="1"/>
    <col min="12002" max="12003" width="11.5703125" style="15" bestFit="1" customWidth="1"/>
    <col min="12004" max="12240" width="9.140625" style="15"/>
    <col min="12241" max="12241" width="30.85546875" style="15" customWidth="1"/>
    <col min="12242" max="12243" width="8.85546875" style="15" customWidth="1"/>
    <col min="12244" max="12244" width="15.85546875" style="15" customWidth="1"/>
    <col min="12245" max="12245" width="17" style="15" customWidth="1"/>
    <col min="12246" max="12246" width="15" style="15" customWidth="1"/>
    <col min="12247" max="12249" width="8.85546875" style="15" customWidth="1"/>
    <col min="12250" max="12250" width="16.7109375" style="15" customWidth="1"/>
    <col min="12251" max="12251" width="14" style="15" customWidth="1"/>
    <col min="12252" max="12252" width="5.5703125" style="15" customWidth="1"/>
    <col min="12253" max="12253" width="15.28515625" style="15" bestFit="1" customWidth="1"/>
    <col min="12254" max="12254" width="11.5703125" style="15" bestFit="1" customWidth="1"/>
    <col min="12255" max="12255" width="12.140625" style="15" bestFit="1" customWidth="1"/>
    <col min="12256" max="12256" width="12" style="15" customWidth="1"/>
    <col min="12257" max="12257" width="13.42578125" style="15" customWidth="1"/>
    <col min="12258" max="12259" width="11.5703125" style="15" bestFit="1" customWidth="1"/>
    <col min="12260" max="12496" width="9.140625" style="15"/>
    <col min="12497" max="12497" width="30.85546875" style="15" customWidth="1"/>
    <col min="12498" max="12499" width="8.85546875" style="15" customWidth="1"/>
    <col min="12500" max="12500" width="15.85546875" style="15" customWidth="1"/>
    <col min="12501" max="12501" width="17" style="15" customWidth="1"/>
    <col min="12502" max="12502" width="15" style="15" customWidth="1"/>
    <col min="12503" max="12505" width="8.85546875" style="15" customWidth="1"/>
    <col min="12506" max="12506" width="16.7109375" style="15" customWidth="1"/>
    <col min="12507" max="12507" width="14" style="15" customWidth="1"/>
    <col min="12508" max="12508" width="5.5703125" style="15" customWidth="1"/>
    <col min="12509" max="12509" width="15.28515625" style="15" bestFit="1" customWidth="1"/>
    <col min="12510" max="12510" width="11.5703125" style="15" bestFit="1" customWidth="1"/>
    <col min="12511" max="12511" width="12.140625" style="15" bestFit="1" customWidth="1"/>
    <col min="12512" max="12512" width="12" style="15" customWidth="1"/>
    <col min="12513" max="12513" width="13.42578125" style="15" customWidth="1"/>
    <col min="12514" max="12515" width="11.5703125" style="15" bestFit="1" customWidth="1"/>
    <col min="12516" max="12752" width="9.140625" style="15"/>
    <col min="12753" max="12753" width="30.85546875" style="15" customWidth="1"/>
    <col min="12754" max="12755" width="8.85546875" style="15" customWidth="1"/>
    <col min="12756" max="12756" width="15.85546875" style="15" customWidth="1"/>
    <col min="12757" max="12757" width="17" style="15" customWidth="1"/>
    <col min="12758" max="12758" width="15" style="15" customWidth="1"/>
    <col min="12759" max="12761" width="8.85546875" style="15" customWidth="1"/>
    <col min="12762" max="12762" width="16.7109375" style="15" customWidth="1"/>
    <col min="12763" max="12763" width="14" style="15" customWidth="1"/>
    <col min="12764" max="12764" width="5.5703125" style="15" customWidth="1"/>
    <col min="12765" max="12765" width="15.28515625" style="15" bestFit="1" customWidth="1"/>
    <col min="12766" max="12766" width="11.5703125" style="15" bestFit="1" customWidth="1"/>
    <col min="12767" max="12767" width="12.140625" style="15" bestFit="1" customWidth="1"/>
    <col min="12768" max="12768" width="12" style="15" customWidth="1"/>
    <col min="12769" max="12769" width="13.42578125" style="15" customWidth="1"/>
    <col min="12770" max="12771" width="11.5703125" style="15" bestFit="1" customWidth="1"/>
    <col min="12772" max="13008" width="9.140625" style="15"/>
    <col min="13009" max="13009" width="30.85546875" style="15" customWidth="1"/>
    <col min="13010" max="13011" width="8.85546875" style="15" customWidth="1"/>
    <col min="13012" max="13012" width="15.85546875" style="15" customWidth="1"/>
    <col min="13013" max="13013" width="17" style="15" customWidth="1"/>
    <col min="13014" max="13014" width="15" style="15" customWidth="1"/>
    <col min="13015" max="13017" width="8.85546875" style="15" customWidth="1"/>
    <col min="13018" max="13018" width="16.7109375" style="15" customWidth="1"/>
    <col min="13019" max="13019" width="14" style="15" customWidth="1"/>
    <col min="13020" max="13020" width="5.5703125" style="15" customWidth="1"/>
    <col min="13021" max="13021" width="15.28515625" style="15" bestFit="1" customWidth="1"/>
    <col min="13022" max="13022" width="11.5703125" style="15" bestFit="1" customWidth="1"/>
    <col min="13023" max="13023" width="12.140625" style="15" bestFit="1" customWidth="1"/>
    <col min="13024" max="13024" width="12" style="15" customWidth="1"/>
    <col min="13025" max="13025" width="13.42578125" style="15" customWidth="1"/>
    <col min="13026" max="13027" width="11.5703125" style="15" bestFit="1" customWidth="1"/>
    <col min="13028" max="13264" width="9.140625" style="15"/>
    <col min="13265" max="13265" width="30.85546875" style="15" customWidth="1"/>
    <col min="13266" max="13267" width="8.85546875" style="15" customWidth="1"/>
    <col min="13268" max="13268" width="15.85546875" style="15" customWidth="1"/>
    <col min="13269" max="13269" width="17" style="15" customWidth="1"/>
    <col min="13270" max="13270" width="15" style="15" customWidth="1"/>
    <col min="13271" max="13273" width="8.85546875" style="15" customWidth="1"/>
    <col min="13274" max="13274" width="16.7109375" style="15" customWidth="1"/>
    <col min="13275" max="13275" width="14" style="15" customWidth="1"/>
    <col min="13276" max="13276" width="5.5703125" style="15" customWidth="1"/>
    <col min="13277" max="13277" width="15.28515625" style="15" bestFit="1" customWidth="1"/>
    <col min="13278" max="13278" width="11.5703125" style="15" bestFit="1" customWidth="1"/>
    <col min="13279" max="13279" width="12.140625" style="15" bestFit="1" customWidth="1"/>
    <col min="13280" max="13280" width="12" style="15" customWidth="1"/>
    <col min="13281" max="13281" width="13.42578125" style="15" customWidth="1"/>
    <col min="13282" max="13283" width="11.5703125" style="15" bestFit="1" customWidth="1"/>
    <col min="13284" max="13520" width="9.140625" style="15"/>
    <col min="13521" max="13521" width="30.85546875" style="15" customWidth="1"/>
    <col min="13522" max="13523" width="8.85546875" style="15" customWidth="1"/>
    <col min="13524" max="13524" width="15.85546875" style="15" customWidth="1"/>
    <col min="13525" max="13525" width="17" style="15" customWidth="1"/>
    <col min="13526" max="13526" width="15" style="15" customWidth="1"/>
    <col min="13527" max="13529" width="8.85546875" style="15" customWidth="1"/>
    <col min="13530" max="13530" width="16.7109375" style="15" customWidth="1"/>
    <col min="13531" max="13531" width="14" style="15" customWidth="1"/>
    <col min="13532" max="13532" width="5.5703125" style="15" customWidth="1"/>
    <col min="13533" max="13533" width="15.28515625" style="15" bestFit="1" customWidth="1"/>
    <col min="13534" max="13534" width="11.5703125" style="15" bestFit="1" customWidth="1"/>
    <col min="13535" max="13535" width="12.140625" style="15" bestFit="1" customWidth="1"/>
    <col min="13536" max="13536" width="12" style="15" customWidth="1"/>
    <col min="13537" max="13537" width="13.42578125" style="15" customWidth="1"/>
    <col min="13538" max="13539" width="11.5703125" style="15" bestFit="1" customWidth="1"/>
    <col min="13540" max="13776" width="9.140625" style="15"/>
    <col min="13777" max="13777" width="30.85546875" style="15" customWidth="1"/>
    <col min="13778" max="13779" width="8.85546875" style="15" customWidth="1"/>
    <col min="13780" max="13780" width="15.85546875" style="15" customWidth="1"/>
    <col min="13781" max="13781" width="17" style="15" customWidth="1"/>
    <col min="13782" max="13782" width="15" style="15" customWidth="1"/>
    <col min="13783" max="13785" width="8.85546875" style="15" customWidth="1"/>
    <col min="13786" max="13786" width="16.7109375" style="15" customWidth="1"/>
    <col min="13787" max="13787" width="14" style="15" customWidth="1"/>
    <col min="13788" max="13788" width="5.5703125" style="15" customWidth="1"/>
    <col min="13789" max="13789" width="15.28515625" style="15" bestFit="1" customWidth="1"/>
    <col min="13790" max="13790" width="11.5703125" style="15" bestFit="1" customWidth="1"/>
    <col min="13791" max="13791" width="12.140625" style="15" bestFit="1" customWidth="1"/>
    <col min="13792" max="13792" width="12" style="15" customWidth="1"/>
    <col min="13793" max="13793" width="13.42578125" style="15" customWidth="1"/>
    <col min="13794" max="13795" width="11.5703125" style="15" bestFit="1" customWidth="1"/>
    <col min="13796" max="14032" width="9.140625" style="15"/>
    <col min="14033" max="14033" width="30.85546875" style="15" customWidth="1"/>
    <col min="14034" max="14035" width="8.85546875" style="15" customWidth="1"/>
    <col min="14036" max="14036" width="15.85546875" style="15" customWidth="1"/>
    <col min="14037" max="14037" width="17" style="15" customWidth="1"/>
    <col min="14038" max="14038" width="15" style="15" customWidth="1"/>
    <col min="14039" max="14041" width="8.85546875" style="15" customWidth="1"/>
    <col min="14042" max="14042" width="16.7109375" style="15" customWidth="1"/>
    <col min="14043" max="14043" width="14" style="15" customWidth="1"/>
    <col min="14044" max="14044" width="5.5703125" style="15" customWidth="1"/>
    <col min="14045" max="14045" width="15.28515625" style="15" bestFit="1" customWidth="1"/>
    <col min="14046" max="14046" width="11.5703125" style="15" bestFit="1" customWidth="1"/>
    <col min="14047" max="14047" width="12.140625" style="15" bestFit="1" customWidth="1"/>
    <col min="14048" max="14048" width="12" style="15" customWidth="1"/>
    <col min="14049" max="14049" width="13.42578125" style="15" customWidth="1"/>
    <col min="14050" max="14051" width="11.5703125" style="15" bestFit="1" customWidth="1"/>
    <col min="14052" max="14288" width="9.140625" style="15"/>
    <col min="14289" max="14289" width="30.85546875" style="15" customWidth="1"/>
    <col min="14290" max="14291" width="8.85546875" style="15" customWidth="1"/>
    <col min="14292" max="14292" width="15.85546875" style="15" customWidth="1"/>
    <col min="14293" max="14293" width="17" style="15" customWidth="1"/>
    <col min="14294" max="14294" width="15" style="15" customWidth="1"/>
    <col min="14295" max="14297" width="8.85546875" style="15" customWidth="1"/>
    <col min="14298" max="14298" width="16.7109375" style="15" customWidth="1"/>
    <col min="14299" max="14299" width="14" style="15" customWidth="1"/>
    <col min="14300" max="14300" width="5.5703125" style="15" customWidth="1"/>
    <col min="14301" max="14301" width="15.28515625" style="15" bestFit="1" customWidth="1"/>
    <col min="14302" max="14302" width="11.5703125" style="15" bestFit="1" customWidth="1"/>
    <col min="14303" max="14303" width="12.140625" style="15" bestFit="1" customWidth="1"/>
    <col min="14304" max="14304" width="12" style="15" customWidth="1"/>
    <col min="14305" max="14305" width="13.42578125" style="15" customWidth="1"/>
    <col min="14306" max="14307" width="11.5703125" style="15" bestFit="1" customWidth="1"/>
    <col min="14308" max="14544" width="9.140625" style="15"/>
    <col min="14545" max="14545" width="30.85546875" style="15" customWidth="1"/>
    <col min="14546" max="14547" width="8.85546875" style="15" customWidth="1"/>
    <col min="14548" max="14548" width="15.85546875" style="15" customWidth="1"/>
    <col min="14549" max="14549" width="17" style="15" customWidth="1"/>
    <col min="14550" max="14550" width="15" style="15" customWidth="1"/>
    <col min="14551" max="14553" width="8.85546875" style="15" customWidth="1"/>
    <col min="14554" max="14554" width="16.7109375" style="15" customWidth="1"/>
    <col min="14555" max="14555" width="14" style="15" customWidth="1"/>
    <col min="14556" max="14556" width="5.5703125" style="15" customWidth="1"/>
    <col min="14557" max="14557" width="15.28515625" style="15" bestFit="1" customWidth="1"/>
    <col min="14558" max="14558" width="11.5703125" style="15" bestFit="1" customWidth="1"/>
    <col min="14559" max="14559" width="12.140625" style="15" bestFit="1" customWidth="1"/>
    <col min="14560" max="14560" width="12" style="15" customWidth="1"/>
    <col min="14561" max="14561" width="13.42578125" style="15" customWidth="1"/>
    <col min="14562" max="14563" width="11.5703125" style="15" bestFit="1" customWidth="1"/>
    <col min="14564" max="14800" width="9.140625" style="15"/>
    <col min="14801" max="14801" width="30.85546875" style="15" customWidth="1"/>
    <col min="14802" max="14803" width="8.85546875" style="15" customWidth="1"/>
    <col min="14804" max="14804" width="15.85546875" style="15" customWidth="1"/>
    <col min="14805" max="14805" width="17" style="15" customWidth="1"/>
    <col min="14806" max="14806" width="15" style="15" customWidth="1"/>
    <col min="14807" max="14809" width="8.85546875" style="15" customWidth="1"/>
    <col min="14810" max="14810" width="16.7109375" style="15" customWidth="1"/>
    <col min="14811" max="14811" width="14" style="15" customWidth="1"/>
    <col min="14812" max="14812" width="5.5703125" style="15" customWidth="1"/>
    <col min="14813" max="14813" width="15.28515625" style="15" bestFit="1" customWidth="1"/>
    <col min="14814" max="14814" width="11.5703125" style="15" bestFit="1" customWidth="1"/>
    <col min="14815" max="14815" width="12.140625" style="15" bestFit="1" customWidth="1"/>
    <col min="14816" max="14816" width="12" style="15" customWidth="1"/>
    <col min="14817" max="14817" width="13.42578125" style="15" customWidth="1"/>
    <col min="14818" max="14819" width="11.5703125" style="15" bestFit="1" customWidth="1"/>
    <col min="14820" max="15056" width="9.140625" style="15"/>
    <col min="15057" max="15057" width="30.85546875" style="15" customWidth="1"/>
    <col min="15058" max="15059" width="8.85546875" style="15" customWidth="1"/>
    <col min="15060" max="15060" width="15.85546875" style="15" customWidth="1"/>
    <col min="15061" max="15061" width="17" style="15" customWidth="1"/>
    <col min="15062" max="15062" width="15" style="15" customWidth="1"/>
    <col min="15063" max="15065" width="8.85546875" style="15" customWidth="1"/>
    <col min="15066" max="15066" width="16.7109375" style="15" customWidth="1"/>
    <col min="15067" max="15067" width="14" style="15" customWidth="1"/>
    <col min="15068" max="15068" width="5.5703125" style="15" customWidth="1"/>
    <col min="15069" max="15069" width="15.28515625" style="15" bestFit="1" customWidth="1"/>
    <col min="15070" max="15070" width="11.5703125" style="15" bestFit="1" customWidth="1"/>
    <col min="15071" max="15071" width="12.140625" style="15" bestFit="1" customWidth="1"/>
    <col min="15072" max="15072" width="12" style="15" customWidth="1"/>
    <col min="15073" max="15073" width="13.42578125" style="15" customWidth="1"/>
    <col min="15074" max="15075" width="11.5703125" style="15" bestFit="1" customWidth="1"/>
    <col min="15076" max="15312" width="9.140625" style="15"/>
    <col min="15313" max="15313" width="30.85546875" style="15" customWidth="1"/>
    <col min="15314" max="15315" width="8.85546875" style="15" customWidth="1"/>
    <col min="15316" max="15316" width="15.85546875" style="15" customWidth="1"/>
    <col min="15317" max="15317" width="17" style="15" customWidth="1"/>
    <col min="15318" max="15318" width="15" style="15" customWidth="1"/>
    <col min="15319" max="15321" width="8.85546875" style="15" customWidth="1"/>
    <col min="15322" max="15322" width="16.7109375" style="15" customWidth="1"/>
    <col min="15323" max="15323" width="14" style="15" customWidth="1"/>
    <col min="15324" max="15324" width="5.5703125" style="15" customWidth="1"/>
    <col min="15325" max="15325" width="15.28515625" style="15" bestFit="1" customWidth="1"/>
    <col min="15326" max="15326" width="11.5703125" style="15" bestFit="1" customWidth="1"/>
    <col min="15327" max="15327" width="12.140625" style="15" bestFit="1" customWidth="1"/>
    <col min="15328" max="15328" width="12" style="15" customWidth="1"/>
    <col min="15329" max="15329" width="13.42578125" style="15" customWidth="1"/>
    <col min="15330" max="15331" width="11.5703125" style="15" bestFit="1" customWidth="1"/>
    <col min="15332" max="15568" width="9.140625" style="15"/>
    <col min="15569" max="15569" width="30.85546875" style="15" customWidth="1"/>
    <col min="15570" max="15571" width="8.85546875" style="15" customWidth="1"/>
    <col min="15572" max="15572" width="15.85546875" style="15" customWidth="1"/>
    <col min="15573" max="15573" width="17" style="15" customWidth="1"/>
    <col min="15574" max="15574" width="15" style="15" customWidth="1"/>
    <col min="15575" max="15577" width="8.85546875" style="15" customWidth="1"/>
    <col min="15578" max="15578" width="16.7109375" style="15" customWidth="1"/>
    <col min="15579" max="15579" width="14" style="15" customWidth="1"/>
    <col min="15580" max="15580" width="5.5703125" style="15" customWidth="1"/>
    <col min="15581" max="15581" width="15.28515625" style="15" bestFit="1" customWidth="1"/>
    <col min="15582" max="15582" width="11.5703125" style="15" bestFit="1" customWidth="1"/>
    <col min="15583" max="15583" width="12.140625" style="15" bestFit="1" customWidth="1"/>
    <col min="15584" max="15584" width="12" style="15" customWidth="1"/>
    <col min="15585" max="15585" width="13.42578125" style="15" customWidth="1"/>
    <col min="15586" max="15587" width="11.5703125" style="15" bestFit="1" customWidth="1"/>
    <col min="15588" max="15824" width="9.140625" style="15"/>
    <col min="15825" max="15825" width="30.85546875" style="15" customWidth="1"/>
    <col min="15826" max="15827" width="8.85546875" style="15" customWidth="1"/>
    <col min="15828" max="15828" width="15.85546875" style="15" customWidth="1"/>
    <col min="15829" max="15829" width="17" style="15" customWidth="1"/>
    <col min="15830" max="15830" width="15" style="15" customWidth="1"/>
    <col min="15831" max="15833" width="8.85546875" style="15" customWidth="1"/>
    <col min="15834" max="15834" width="16.7109375" style="15" customWidth="1"/>
    <col min="15835" max="15835" width="14" style="15" customWidth="1"/>
    <col min="15836" max="15836" width="5.5703125" style="15" customWidth="1"/>
    <col min="15837" max="15837" width="15.28515625" style="15" bestFit="1" customWidth="1"/>
    <col min="15838" max="15838" width="11.5703125" style="15" bestFit="1" customWidth="1"/>
    <col min="15839" max="15839" width="12.140625" style="15" bestFit="1" customWidth="1"/>
    <col min="15840" max="15840" width="12" style="15" customWidth="1"/>
    <col min="15841" max="15841" width="13.42578125" style="15" customWidth="1"/>
    <col min="15842" max="15843" width="11.5703125" style="15" bestFit="1" customWidth="1"/>
    <col min="15844" max="16080" width="9.140625" style="15"/>
    <col min="16081" max="16081" width="30.85546875" style="15" customWidth="1"/>
    <col min="16082" max="16083" width="8.85546875" style="15" customWidth="1"/>
    <col min="16084" max="16084" width="15.85546875" style="15" customWidth="1"/>
    <col min="16085" max="16085" width="17" style="15" customWidth="1"/>
    <col min="16086" max="16086" width="15" style="15" customWidth="1"/>
    <col min="16087" max="16089" width="8.85546875" style="15" customWidth="1"/>
    <col min="16090" max="16090" width="16.7109375" style="15" customWidth="1"/>
    <col min="16091" max="16091" width="14" style="15" customWidth="1"/>
    <col min="16092" max="16092" width="5.5703125" style="15" customWidth="1"/>
    <col min="16093" max="16093" width="15.28515625" style="15" bestFit="1" customWidth="1"/>
    <col min="16094" max="16094" width="11.5703125" style="15" bestFit="1" customWidth="1"/>
    <col min="16095" max="16095" width="12.140625" style="15" bestFit="1" customWidth="1"/>
    <col min="16096" max="16096" width="12" style="15" customWidth="1"/>
    <col min="16097" max="16097" width="13.42578125" style="15" customWidth="1"/>
    <col min="16098" max="16099" width="11.5703125" style="15" bestFit="1" customWidth="1"/>
    <col min="16100" max="16336" width="9.140625" style="15"/>
    <col min="16337" max="16384" width="9.140625" style="15" customWidth="1"/>
  </cols>
  <sheetData>
    <row r="1" spans="1:19" ht="19.899999999999999" customHeight="1">
      <c r="A1" s="156" t="s">
        <v>0</v>
      </c>
      <c r="B1" s="156"/>
      <c r="C1" s="156"/>
      <c r="D1" s="156"/>
      <c r="E1" s="156"/>
      <c r="F1" s="156"/>
      <c r="G1" s="156"/>
      <c r="H1" s="156"/>
      <c r="I1" s="156"/>
      <c r="J1" s="156"/>
      <c r="K1" s="156"/>
      <c r="L1" s="32"/>
    </row>
    <row r="2" spans="1:19" ht="19.899999999999999" customHeight="1">
      <c r="A2" s="156" t="s">
        <v>28</v>
      </c>
      <c r="B2" s="156"/>
      <c r="C2" s="156"/>
      <c r="D2" s="156"/>
      <c r="E2" s="156"/>
      <c r="F2" s="156"/>
      <c r="G2" s="156"/>
      <c r="H2" s="156"/>
      <c r="I2" s="156"/>
      <c r="J2" s="156"/>
      <c r="K2" s="156"/>
      <c r="L2" s="32"/>
    </row>
    <row r="3" spans="1:19" ht="19.899999999999999" customHeight="1" thickBot="1">
      <c r="A3" s="156" t="s">
        <v>1</v>
      </c>
      <c r="B3" s="156"/>
      <c r="C3" s="156"/>
      <c r="D3" s="156"/>
      <c r="E3" s="156"/>
      <c r="F3" s="156"/>
      <c r="G3" s="156"/>
      <c r="H3" s="156"/>
      <c r="I3" s="156"/>
      <c r="J3" s="156"/>
      <c r="K3" s="156"/>
      <c r="L3" s="32"/>
    </row>
    <row r="4" spans="1:19" ht="19.899999999999999" customHeight="1">
      <c r="A4" s="157" t="s">
        <v>23</v>
      </c>
      <c r="B4" s="157"/>
      <c r="C4" s="157"/>
      <c r="D4" s="157"/>
      <c r="E4" s="157"/>
      <c r="F4" s="157"/>
      <c r="G4" s="157"/>
      <c r="H4" s="157"/>
      <c r="I4" s="157"/>
      <c r="J4" s="157"/>
      <c r="K4" s="157"/>
      <c r="L4" s="17"/>
      <c r="M4" s="163" t="s">
        <v>69</v>
      </c>
      <c r="N4" s="164"/>
      <c r="O4" s="164"/>
      <c r="P4" s="164"/>
      <c r="Q4" s="164"/>
      <c r="R4" s="164"/>
      <c r="S4" s="165"/>
    </row>
    <row r="5" spans="1:19" ht="19.899999999999999" customHeight="1">
      <c r="A5" s="157"/>
      <c r="B5" s="157"/>
      <c r="C5" s="157"/>
      <c r="D5" s="157"/>
      <c r="E5" s="157"/>
      <c r="F5" s="157"/>
      <c r="G5" s="157"/>
      <c r="H5" s="157"/>
      <c r="I5" s="157"/>
      <c r="J5" s="157"/>
      <c r="K5" s="157"/>
      <c r="L5" s="17"/>
      <c r="M5" s="166"/>
      <c r="N5" s="167"/>
      <c r="O5" s="167"/>
      <c r="P5" s="167"/>
      <c r="Q5" s="167"/>
      <c r="R5" s="167"/>
      <c r="S5" s="168"/>
    </row>
    <row r="6" spans="1:19" ht="19.899999999999999" customHeight="1">
      <c r="A6" s="151"/>
      <c r="B6" s="151"/>
      <c r="C6" s="151"/>
      <c r="D6" s="151"/>
      <c r="E6" s="151"/>
      <c r="F6" s="151"/>
      <c r="G6" s="151"/>
      <c r="H6" s="151"/>
      <c r="I6" s="151"/>
      <c r="J6" s="151"/>
      <c r="K6" s="151"/>
      <c r="L6" s="17"/>
      <c r="M6" s="169" t="s">
        <v>70</v>
      </c>
      <c r="N6" s="170"/>
      <c r="O6" s="170"/>
      <c r="P6" s="170"/>
      <c r="Q6" s="170"/>
      <c r="R6" s="170"/>
      <c r="S6" s="171"/>
    </row>
    <row r="7" spans="1:19" ht="24.95" customHeight="1" thickBot="1">
      <c r="A7" s="47"/>
      <c r="B7" s="47"/>
      <c r="C7" s="47"/>
      <c r="D7" s="96"/>
      <c r="E7" s="96"/>
      <c r="F7" s="96"/>
      <c r="G7" s="96"/>
      <c r="H7" s="96"/>
      <c r="I7" s="96"/>
      <c r="J7" s="96"/>
      <c r="K7" s="175"/>
      <c r="L7" s="162"/>
      <c r="M7" s="172" t="s">
        <v>2</v>
      </c>
      <c r="N7" s="173"/>
      <c r="O7" s="173"/>
      <c r="P7" s="173"/>
      <c r="Q7" s="173"/>
      <c r="R7" s="173"/>
      <c r="S7" s="174"/>
    </row>
    <row r="8" spans="1:19" s="21" customFormat="1" ht="21.95" hidden="1" customHeight="1" thickBot="1">
      <c r="A8" s="20"/>
      <c r="B8" s="31"/>
      <c r="C8" s="31"/>
      <c r="D8" s="31" t="s">
        <v>3</v>
      </c>
      <c r="E8" s="95" t="s">
        <v>4</v>
      </c>
      <c r="F8" s="95"/>
      <c r="G8" s="95"/>
      <c r="H8" s="95"/>
      <c r="I8" s="95"/>
      <c r="J8" s="95"/>
      <c r="K8" s="31" t="s">
        <v>5</v>
      </c>
      <c r="L8" s="26"/>
      <c r="M8" s="14" t="s">
        <v>6</v>
      </c>
      <c r="N8" s="10" t="s">
        <v>7</v>
      </c>
      <c r="O8" s="10" t="s">
        <v>8</v>
      </c>
      <c r="P8" s="10" t="s">
        <v>9</v>
      </c>
      <c r="Q8" s="4" t="s">
        <v>10</v>
      </c>
      <c r="R8" s="13" t="s">
        <v>11</v>
      </c>
      <c r="S8" s="9" t="s">
        <v>12</v>
      </c>
    </row>
    <row r="9" spans="1:19" ht="79.150000000000006" customHeight="1" thickBot="1">
      <c r="A9" s="42" t="s">
        <v>13</v>
      </c>
      <c r="B9" s="43" t="s">
        <v>24</v>
      </c>
      <c r="C9" s="44" t="s">
        <v>25</v>
      </c>
      <c r="D9" s="45" t="s">
        <v>26</v>
      </c>
      <c r="E9" s="45" t="s">
        <v>27</v>
      </c>
      <c r="F9" s="147" t="s">
        <v>64</v>
      </c>
      <c r="G9" s="94" t="s">
        <v>62</v>
      </c>
      <c r="H9" s="45" t="s">
        <v>63</v>
      </c>
      <c r="I9" s="93" t="s">
        <v>74</v>
      </c>
      <c r="J9" s="94" t="s">
        <v>73</v>
      </c>
      <c r="K9" s="22" t="s">
        <v>14</v>
      </c>
      <c r="M9" s="11" t="s">
        <v>15</v>
      </c>
      <c r="N9" s="1" t="s">
        <v>16</v>
      </c>
      <c r="O9" s="1" t="s">
        <v>71</v>
      </c>
      <c r="P9" s="1" t="s">
        <v>17</v>
      </c>
      <c r="Q9" s="148" t="s">
        <v>18</v>
      </c>
      <c r="R9" s="1" t="s">
        <v>19</v>
      </c>
      <c r="S9" s="12" t="s">
        <v>20</v>
      </c>
    </row>
    <row r="10" spans="1:19" ht="15" customHeight="1">
      <c r="A10" s="75" t="s">
        <v>29</v>
      </c>
      <c r="B10" s="76">
        <v>9564</v>
      </c>
      <c r="C10" s="77">
        <f t="shared" ref="C10:C37" si="0">B10/$B$38</f>
        <v>3.0657383544255106E-2</v>
      </c>
      <c r="D10" s="90">
        <f>ROUND(C10*$B$41,0)</f>
        <v>40687</v>
      </c>
      <c r="E10" s="91">
        <v>40687</v>
      </c>
      <c r="F10" s="143">
        <f>D10</f>
        <v>40687</v>
      </c>
      <c r="G10" s="78">
        <f t="shared" ref="G10:G37" si="1">IF((D10-E10)&lt;0,(E10-D10),0)</f>
        <v>0</v>
      </c>
      <c r="H10" s="98">
        <v>0</v>
      </c>
      <c r="I10" s="98">
        <f t="shared" ref="I10:I12" si="2">F10-D10</f>
        <v>0</v>
      </c>
      <c r="J10" s="98">
        <f t="shared" ref="J10:J12" si="3">F10-D10</f>
        <v>0</v>
      </c>
      <c r="K10" s="33">
        <f t="shared" ref="K10:K38" si="4">F10/D10</f>
        <v>1</v>
      </c>
      <c r="L10" s="34"/>
      <c r="M10" s="35">
        <f t="shared" ref="M10:M37" si="5">IF(E10&lt;D10,,E10-D10)</f>
        <v>0</v>
      </c>
      <c r="N10" s="53"/>
      <c r="O10" s="5"/>
      <c r="P10" s="54"/>
      <c r="Q10" s="149"/>
      <c r="R10" s="6"/>
      <c r="S10" s="7"/>
    </row>
    <row r="11" spans="1:19" ht="15" customHeight="1">
      <c r="A11" s="49" t="s">
        <v>30</v>
      </c>
      <c r="B11" s="50">
        <v>34564</v>
      </c>
      <c r="C11" s="46">
        <f t="shared" si="0"/>
        <v>0.11079483530150915</v>
      </c>
      <c r="D11" s="48">
        <f>ROUND(C11*$B$41,0)</f>
        <v>147043</v>
      </c>
      <c r="E11" s="48">
        <v>147043</v>
      </c>
      <c r="F11" s="144">
        <f>D11</f>
        <v>147043</v>
      </c>
      <c r="G11" s="73">
        <f t="shared" si="1"/>
        <v>0</v>
      </c>
      <c r="H11" s="98">
        <v>0</v>
      </c>
      <c r="I11" s="98">
        <f t="shared" si="2"/>
        <v>0</v>
      </c>
      <c r="J11" s="98">
        <f t="shared" si="3"/>
        <v>0</v>
      </c>
      <c r="K11" s="33">
        <f t="shared" si="4"/>
        <v>1</v>
      </c>
      <c r="L11" s="34"/>
      <c r="M11" s="35">
        <f t="shared" si="5"/>
        <v>0</v>
      </c>
      <c r="N11" s="53"/>
      <c r="O11" s="5"/>
      <c r="P11" s="54"/>
      <c r="Q11" s="149"/>
      <c r="R11" s="6"/>
      <c r="S11" s="7"/>
    </row>
    <row r="12" spans="1:19" ht="15" customHeight="1">
      <c r="A12" s="49" t="s">
        <v>31</v>
      </c>
      <c r="B12" s="50">
        <v>7622</v>
      </c>
      <c r="C12" s="46">
        <f t="shared" si="0"/>
        <v>2.4432306291751613E-2</v>
      </c>
      <c r="D12" s="48">
        <f t="shared" ref="D12:D37" si="6">ROUND(C12*$B$41,0)</f>
        <v>32426</v>
      </c>
      <c r="E12" s="48">
        <v>32426</v>
      </c>
      <c r="F12" s="144">
        <v>32426</v>
      </c>
      <c r="G12" s="73">
        <f t="shared" si="1"/>
        <v>0</v>
      </c>
      <c r="H12" s="98">
        <v>0</v>
      </c>
      <c r="I12" s="98">
        <f t="shared" si="2"/>
        <v>0</v>
      </c>
      <c r="J12" s="98">
        <f t="shared" si="3"/>
        <v>0</v>
      </c>
      <c r="K12" s="33">
        <f t="shared" si="4"/>
        <v>1</v>
      </c>
      <c r="L12" s="34"/>
      <c r="M12" s="35">
        <f t="shared" si="5"/>
        <v>0</v>
      </c>
      <c r="N12" s="53"/>
      <c r="O12" s="5"/>
      <c r="P12" s="54"/>
      <c r="Q12" s="149"/>
      <c r="R12" s="6"/>
      <c r="S12" s="7"/>
    </row>
    <row r="13" spans="1:19" ht="15" customHeight="1">
      <c r="A13" s="3" t="s">
        <v>32</v>
      </c>
      <c r="B13" s="50">
        <v>1124</v>
      </c>
      <c r="C13" s="46">
        <f t="shared" si="0"/>
        <v>3.6029798310061416E-3</v>
      </c>
      <c r="D13" s="48">
        <f t="shared" si="6"/>
        <v>4782</v>
      </c>
      <c r="E13" s="48">
        <v>12985</v>
      </c>
      <c r="F13" s="144">
        <f>D13+Q13</f>
        <v>9826</v>
      </c>
      <c r="G13" s="73">
        <f t="shared" si="1"/>
        <v>8203</v>
      </c>
      <c r="H13" s="98">
        <v>0</v>
      </c>
      <c r="I13" s="98">
        <f>F13-D13</f>
        <v>5044</v>
      </c>
      <c r="J13" s="98">
        <f>F13-D13</f>
        <v>5044</v>
      </c>
      <c r="K13" s="33">
        <f t="shared" si="4"/>
        <v>2.054788791300711</v>
      </c>
      <c r="L13" s="34"/>
      <c r="M13" s="35">
        <f t="shared" si="5"/>
        <v>8203</v>
      </c>
      <c r="N13" s="53">
        <f>M13/$M$42</f>
        <v>7.6673440125922783E-3</v>
      </c>
      <c r="O13" s="5">
        <f>$N$45</f>
        <v>5000</v>
      </c>
      <c r="P13" s="89">
        <f>ROUND(N13*$M$44,0)</f>
        <v>44</v>
      </c>
      <c r="Q13" s="149">
        <f>O13+P13</f>
        <v>5044</v>
      </c>
      <c r="R13" s="6">
        <f t="shared" ref="R13" si="7">Q13/M13</f>
        <v>0.61489698890649758</v>
      </c>
      <c r="S13" s="7">
        <f t="shared" ref="S13" si="8">Q13/$Q$38</f>
        <v>8.7631821261661941E-2</v>
      </c>
    </row>
    <row r="14" spans="1:19" ht="15" customHeight="1">
      <c r="A14" s="3" t="s">
        <v>33</v>
      </c>
      <c r="B14" s="51">
        <v>11867</v>
      </c>
      <c r="C14" s="46">
        <f t="shared" si="0"/>
        <v>3.803964560013335E-2</v>
      </c>
      <c r="D14" s="48">
        <f t="shared" si="6"/>
        <v>50485</v>
      </c>
      <c r="E14" s="48">
        <v>50485</v>
      </c>
      <c r="F14" s="144">
        <f t="shared" ref="F14:F30" si="9">D14</f>
        <v>50485</v>
      </c>
      <c r="G14" s="73">
        <f t="shared" si="1"/>
        <v>0</v>
      </c>
      <c r="H14" s="98">
        <v>0</v>
      </c>
      <c r="I14" s="98">
        <f t="shared" ref="I14:I37" si="10">F14-D14</f>
        <v>0</v>
      </c>
      <c r="J14" s="98">
        <f t="shared" ref="J14:J37" si="11">F14-D14</f>
        <v>0</v>
      </c>
      <c r="K14" s="33">
        <f t="shared" si="4"/>
        <v>1</v>
      </c>
      <c r="L14" s="34"/>
      <c r="M14" s="35">
        <f t="shared" si="5"/>
        <v>0</v>
      </c>
      <c r="N14" s="53"/>
      <c r="O14" s="5"/>
      <c r="P14" s="8"/>
      <c r="Q14" s="149"/>
      <c r="R14" s="6"/>
      <c r="S14" s="7"/>
    </row>
    <row r="15" spans="1:19" ht="15" customHeight="1">
      <c r="A15" s="52" t="s">
        <v>34</v>
      </c>
      <c r="B15" s="51">
        <v>9223</v>
      </c>
      <c r="C15" s="46">
        <f t="shared" si="0"/>
        <v>2.9564308702286161E-2</v>
      </c>
      <c r="D15" s="48">
        <f t="shared" si="6"/>
        <v>39237</v>
      </c>
      <c r="E15" s="48">
        <v>39237</v>
      </c>
      <c r="F15" s="144">
        <f t="shared" si="9"/>
        <v>39237</v>
      </c>
      <c r="G15" s="73">
        <f t="shared" si="1"/>
        <v>0</v>
      </c>
      <c r="H15" s="98">
        <v>0</v>
      </c>
      <c r="I15" s="98">
        <f t="shared" si="10"/>
        <v>0</v>
      </c>
      <c r="J15" s="98">
        <f t="shared" si="11"/>
        <v>0</v>
      </c>
      <c r="K15" s="33">
        <f t="shared" si="4"/>
        <v>1</v>
      </c>
      <c r="L15" s="34"/>
      <c r="M15" s="35">
        <f t="shared" si="5"/>
        <v>0</v>
      </c>
      <c r="N15" s="53"/>
      <c r="O15" s="5"/>
      <c r="P15" s="8"/>
      <c r="Q15" s="149"/>
      <c r="R15" s="6"/>
      <c r="S15" s="7"/>
    </row>
    <row r="16" spans="1:19" ht="15" customHeight="1">
      <c r="A16" s="3" t="s">
        <v>35</v>
      </c>
      <c r="B16" s="51">
        <v>19950</v>
      </c>
      <c r="C16" s="46">
        <f t="shared" si="0"/>
        <v>6.394968650228873E-2</v>
      </c>
      <c r="D16" s="48">
        <f t="shared" si="6"/>
        <v>84872</v>
      </c>
      <c r="E16" s="48">
        <v>84872</v>
      </c>
      <c r="F16" s="144">
        <f t="shared" si="9"/>
        <v>84872</v>
      </c>
      <c r="G16" s="73">
        <f t="shared" si="1"/>
        <v>0</v>
      </c>
      <c r="H16" s="98">
        <v>0</v>
      </c>
      <c r="I16" s="98">
        <f t="shared" si="10"/>
        <v>0</v>
      </c>
      <c r="J16" s="98">
        <f t="shared" si="11"/>
        <v>0</v>
      </c>
      <c r="K16" s="33">
        <f t="shared" si="4"/>
        <v>1</v>
      </c>
      <c r="L16" s="34"/>
      <c r="M16" s="35">
        <f t="shared" si="5"/>
        <v>0</v>
      </c>
      <c r="N16" s="53"/>
      <c r="O16" s="5"/>
      <c r="P16" s="8"/>
      <c r="Q16" s="149"/>
      <c r="R16" s="6"/>
      <c r="S16" s="7"/>
    </row>
    <row r="17" spans="1:19" ht="15" customHeight="1">
      <c r="A17" s="3" t="s">
        <v>36</v>
      </c>
      <c r="B17" s="51">
        <v>579</v>
      </c>
      <c r="C17" s="46">
        <f t="shared" si="0"/>
        <v>1.8559833826980036E-3</v>
      </c>
      <c r="D17" s="48">
        <f t="shared" si="6"/>
        <v>2463</v>
      </c>
      <c r="E17" s="48">
        <v>10000</v>
      </c>
      <c r="F17" s="144">
        <f>D17+Q17</f>
        <v>7503</v>
      </c>
      <c r="G17" s="73">
        <f t="shared" si="1"/>
        <v>7537</v>
      </c>
      <c r="H17" s="98">
        <v>0</v>
      </c>
      <c r="I17" s="98">
        <f t="shared" si="10"/>
        <v>5040</v>
      </c>
      <c r="J17" s="98">
        <f t="shared" si="11"/>
        <v>5040</v>
      </c>
      <c r="K17" s="33">
        <f t="shared" si="4"/>
        <v>3.0462850182704018</v>
      </c>
      <c r="L17" s="34"/>
      <c r="M17" s="35">
        <f t="shared" si="5"/>
        <v>7537</v>
      </c>
      <c r="N17" s="53">
        <f>M17/$M$42</f>
        <v>7.0448338196888944E-3</v>
      </c>
      <c r="O17" s="5">
        <f>$N$45</f>
        <v>5000</v>
      </c>
      <c r="P17" s="89">
        <f>ROUND(N17*$M$44,0)</f>
        <v>40</v>
      </c>
      <c r="Q17" s="149">
        <f>O17+P17</f>
        <v>5040</v>
      </c>
      <c r="R17" s="6">
        <f t="shared" ref="R17:R24" si="12">Q17/M17</f>
        <v>0.66870107469815576</v>
      </c>
      <c r="S17" s="7">
        <f t="shared" ref="S17:S24" si="13">Q17/$Q$38</f>
        <v>8.7562327351065866E-2</v>
      </c>
    </row>
    <row r="18" spans="1:19" ht="15" customHeight="1">
      <c r="A18" s="3" t="s">
        <v>37</v>
      </c>
      <c r="B18" s="51">
        <v>4056</v>
      </c>
      <c r="C18" s="46">
        <f t="shared" si="0"/>
        <v>1.3001500173096895E-2</v>
      </c>
      <c r="D18" s="48">
        <f t="shared" si="6"/>
        <v>17255</v>
      </c>
      <c r="E18" s="48">
        <v>17255</v>
      </c>
      <c r="F18" s="144">
        <f t="shared" si="9"/>
        <v>17255</v>
      </c>
      <c r="G18" s="73">
        <f t="shared" si="1"/>
        <v>0</v>
      </c>
      <c r="H18" s="98">
        <v>0</v>
      </c>
      <c r="I18" s="98">
        <f t="shared" si="10"/>
        <v>0</v>
      </c>
      <c r="J18" s="98">
        <f t="shared" si="11"/>
        <v>0</v>
      </c>
      <c r="K18" s="33">
        <f t="shared" si="4"/>
        <v>1</v>
      </c>
      <c r="L18" s="34"/>
      <c r="M18" s="35">
        <f t="shared" si="5"/>
        <v>0</v>
      </c>
      <c r="N18" s="53"/>
      <c r="O18" s="5"/>
      <c r="P18" s="8"/>
      <c r="Q18" s="149"/>
      <c r="R18" s="6"/>
      <c r="S18" s="7"/>
    </row>
    <row r="19" spans="1:19" ht="15" customHeight="1">
      <c r="A19" s="3" t="s">
        <v>38</v>
      </c>
      <c r="B19" s="51">
        <v>20423</v>
      </c>
      <c r="C19" s="46">
        <f t="shared" si="0"/>
        <v>6.5465887089535976E-2</v>
      </c>
      <c r="D19" s="48">
        <f t="shared" si="6"/>
        <v>86884</v>
      </c>
      <c r="E19" s="48">
        <v>98241</v>
      </c>
      <c r="F19" s="144">
        <f>D19+Q19</f>
        <v>91945</v>
      </c>
      <c r="G19" s="73">
        <f t="shared" si="1"/>
        <v>11357</v>
      </c>
      <c r="H19" s="98">
        <v>0</v>
      </c>
      <c r="I19" s="98">
        <f t="shared" si="10"/>
        <v>5061</v>
      </c>
      <c r="J19" s="98">
        <f t="shared" si="11"/>
        <v>5061</v>
      </c>
      <c r="K19" s="33">
        <f t="shared" si="4"/>
        <v>1.0582500805671931</v>
      </c>
      <c r="L19" s="34"/>
      <c r="M19" s="35">
        <f t="shared" si="5"/>
        <v>11357</v>
      </c>
      <c r="N19" s="53">
        <f t="shared" ref="N19:N20" si="14">M19/$M$42</f>
        <v>1.0615387778984579E-2</v>
      </c>
      <c r="O19" s="5">
        <f t="shared" ref="O19:O20" si="15">$N$45</f>
        <v>5000</v>
      </c>
      <c r="P19" s="89">
        <f>ROUND(N19*$M$44,0)</f>
        <v>61</v>
      </c>
      <c r="Q19" s="149">
        <f t="shared" ref="Q19:Q20" si="16">O19+P19</f>
        <v>5061</v>
      </c>
      <c r="R19" s="6">
        <f t="shared" si="12"/>
        <v>0.44562824689618735</v>
      </c>
      <c r="S19" s="7">
        <f t="shared" si="13"/>
        <v>8.7927170381695299E-2</v>
      </c>
    </row>
    <row r="20" spans="1:19" ht="15" customHeight="1">
      <c r="A20" s="3" t="s">
        <v>39</v>
      </c>
      <c r="B20" s="51">
        <v>9546</v>
      </c>
      <c r="C20" s="46">
        <f t="shared" si="0"/>
        <v>3.0599684578989882E-2</v>
      </c>
      <c r="D20" s="48">
        <f t="shared" si="6"/>
        <v>40611</v>
      </c>
      <c r="E20" s="48">
        <v>100000</v>
      </c>
      <c r="F20" s="144">
        <f>D20+Q20</f>
        <v>45928</v>
      </c>
      <c r="G20" s="73">
        <f t="shared" si="1"/>
        <v>59389</v>
      </c>
      <c r="H20" s="98">
        <v>0</v>
      </c>
      <c r="I20" s="98">
        <f t="shared" si="10"/>
        <v>5317</v>
      </c>
      <c r="J20" s="98">
        <f t="shared" si="11"/>
        <v>5317</v>
      </c>
      <c r="K20" s="33">
        <f t="shared" si="4"/>
        <v>1.1309251188101745</v>
      </c>
      <c r="L20" s="34"/>
      <c r="M20" s="35">
        <f t="shared" si="5"/>
        <v>59389</v>
      </c>
      <c r="N20" s="53">
        <f t="shared" si="14"/>
        <v>5.551089766717577E-2</v>
      </c>
      <c r="O20" s="5">
        <f t="shared" si="15"/>
        <v>5000</v>
      </c>
      <c r="P20" s="89">
        <f>ROUND(N20*$M$44,0)</f>
        <v>317</v>
      </c>
      <c r="Q20" s="149">
        <f t="shared" si="16"/>
        <v>5317</v>
      </c>
      <c r="R20" s="6">
        <f t="shared" si="12"/>
        <v>8.9528363838421263E-2</v>
      </c>
      <c r="S20" s="7">
        <f t="shared" si="13"/>
        <v>9.2374780659844682E-2</v>
      </c>
    </row>
    <row r="21" spans="1:19" ht="15" customHeight="1">
      <c r="A21" s="3" t="s">
        <v>40</v>
      </c>
      <c r="B21" s="51">
        <v>1574</v>
      </c>
      <c r="C21" s="46">
        <f t="shared" si="0"/>
        <v>5.0454539626367144E-3</v>
      </c>
      <c r="D21" s="48">
        <f t="shared" si="6"/>
        <v>6696</v>
      </c>
      <c r="E21" s="48">
        <v>6696</v>
      </c>
      <c r="F21" s="144">
        <f t="shared" si="9"/>
        <v>6696</v>
      </c>
      <c r="G21" s="73">
        <f t="shared" si="1"/>
        <v>0</v>
      </c>
      <c r="H21" s="98">
        <v>0</v>
      </c>
      <c r="I21" s="98">
        <f t="shared" si="10"/>
        <v>0</v>
      </c>
      <c r="J21" s="98">
        <f t="shared" si="11"/>
        <v>0</v>
      </c>
      <c r="K21" s="33">
        <f t="shared" si="4"/>
        <v>1</v>
      </c>
      <c r="L21" s="34"/>
      <c r="M21" s="35">
        <f t="shared" si="5"/>
        <v>0</v>
      </c>
      <c r="N21" s="53"/>
      <c r="O21" s="5"/>
      <c r="P21" s="8"/>
      <c r="Q21" s="149"/>
      <c r="R21" s="6"/>
      <c r="S21" s="7"/>
    </row>
    <row r="22" spans="1:19" ht="15" customHeight="1">
      <c r="A22" s="3" t="s">
        <v>41</v>
      </c>
      <c r="B22" s="51">
        <v>1910</v>
      </c>
      <c r="C22" s="46">
        <f t="shared" si="0"/>
        <v>6.1225013142542084E-3</v>
      </c>
      <c r="D22" s="48">
        <f t="shared" si="6"/>
        <v>8126</v>
      </c>
      <c r="E22" s="48">
        <v>10000</v>
      </c>
      <c r="F22" s="144">
        <f>D22+Q22</f>
        <v>10000</v>
      </c>
      <c r="G22" s="73">
        <f t="shared" si="1"/>
        <v>1874</v>
      </c>
      <c r="H22" s="98">
        <v>0</v>
      </c>
      <c r="I22" s="98">
        <f t="shared" si="10"/>
        <v>1874</v>
      </c>
      <c r="J22" s="98">
        <f t="shared" si="11"/>
        <v>1874</v>
      </c>
      <c r="K22" s="33">
        <f t="shared" si="4"/>
        <v>1.2306177701206005</v>
      </c>
      <c r="L22" s="34"/>
      <c r="M22" s="102">
        <f t="shared" si="5"/>
        <v>1874</v>
      </c>
      <c r="N22" s="53"/>
      <c r="O22" s="5"/>
      <c r="P22" s="8">
        <v>1874</v>
      </c>
      <c r="Q22" s="149">
        <f t="shared" ref="Q22" si="17">P22</f>
        <v>1874</v>
      </c>
      <c r="R22" s="6">
        <f t="shared" si="12"/>
        <v>1</v>
      </c>
      <c r="S22" s="7">
        <f t="shared" si="13"/>
        <v>3.2557897114265363E-2</v>
      </c>
    </row>
    <row r="23" spans="1:19" ht="15" customHeight="1">
      <c r="A23" s="3" t="s">
        <v>42</v>
      </c>
      <c r="B23" s="51">
        <v>6904</v>
      </c>
      <c r="C23" s="46">
        <f t="shared" si="0"/>
        <v>2.2130758677283275E-2</v>
      </c>
      <c r="D23" s="48">
        <f t="shared" si="6"/>
        <v>29371</v>
      </c>
      <c r="E23" s="48">
        <v>39745</v>
      </c>
      <c r="F23" s="144">
        <f>D23+Q23</f>
        <v>34426</v>
      </c>
      <c r="G23" s="73">
        <f t="shared" si="1"/>
        <v>10374</v>
      </c>
      <c r="H23" s="98">
        <v>0</v>
      </c>
      <c r="I23" s="98">
        <f t="shared" si="10"/>
        <v>5055</v>
      </c>
      <c r="J23" s="98">
        <f t="shared" si="11"/>
        <v>5055</v>
      </c>
      <c r="K23" s="33">
        <f t="shared" si="4"/>
        <v>1.1721085424398217</v>
      </c>
      <c r="L23" s="34"/>
      <c r="M23" s="102">
        <f t="shared" si="5"/>
        <v>10374</v>
      </c>
      <c r="N23" s="53">
        <f t="shared" ref="N23:N24" si="18">M23/$M$42</f>
        <v>9.6965776894590138E-3</v>
      </c>
      <c r="O23" s="5">
        <f t="shared" ref="O23:O24" si="19">$N$45</f>
        <v>5000</v>
      </c>
      <c r="P23" s="89">
        <f>ROUND(N23*$M$44,0)</f>
        <v>55</v>
      </c>
      <c r="Q23" s="149">
        <f t="shared" ref="Q23:Q24" si="20">O23+P23</f>
        <v>5055</v>
      </c>
      <c r="R23" s="6">
        <f t="shared" si="12"/>
        <v>0.48727588201272409</v>
      </c>
      <c r="S23" s="7">
        <f t="shared" si="13"/>
        <v>8.7822929515801174E-2</v>
      </c>
    </row>
    <row r="24" spans="1:19" s="18" customFormat="1" ht="15" customHeight="1">
      <c r="A24" s="3" t="s">
        <v>43</v>
      </c>
      <c r="B24" s="51">
        <v>46720</v>
      </c>
      <c r="C24" s="46">
        <f>B24/$B$38</f>
        <v>0.14976086984395634</v>
      </c>
      <c r="D24" s="48">
        <f>ROUND(C24*$B$41,0)</f>
        <v>198758</v>
      </c>
      <c r="E24" s="48">
        <v>1100000</v>
      </c>
      <c r="F24" s="144">
        <f>D24+Q24</f>
        <v>208575</v>
      </c>
      <c r="G24" s="73">
        <f t="shared" si="1"/>
        <v>901242</v>
      </c>
      <c r="H24" s="98">
        <v>0</v>
      </c>
      <c r="I24" s="98">
        <f t="shared" si="10"/>
        <v>9817</v>
      </c>
      <c r="J24" s="98">
        <f t="shared" si="11"/>
        <v>9817</v>
      </c>
      <c r="K24" s="33">
        <f t="shared" si="4"/>
        <v>1.0493917225973295</v>
      </c>
      <c r="L24" s="34"/>
      <c r="M24" s="102">
        <f t="shared" si="5"/>
        <v>901242</v>
      </c>
      <c r="N24" s="53">
        <f t="shared" si="18"/>
        <v>0.84239088779674387</v>
      </c>
      <c r="O24" s="5">
        <f t="shared" si="19"/>
        <v>5000</v>
      </c>
      <c r="P24" s="89">
        <f>ROUND(N24*$M$44,0)+1</f>
        <v>4817</v>
      </c>
      <c r="Q24" s="149">
        <f t="shared" si="20"/>
        <v>9817</v>
      </c>
      <c r="R24" s="6">
        <f t="shared" si="12"/>
        <v>1.0892745788589524E-2</v>
      </c>
      <c r="S24" s="7">
        <f t="shared" si="13"/>
        <v>0.17055543008043919</v>
      </c>
    </row>
    <row r="25" spans="1:19" s="18" customFormat="1" ht="15" customHeight="1">
      <c r="A25" s="3" t="s">
        <v>44</v>
      </c>
      <c r="B25" s="51">
        <v>844</v>
      </c>
      <c r="C25" s="23">
        <f t="shared" si="0"/>
        <v>2.7054403713248965E-3</v>
      </c>
      <c r="D25" s="48">
        <f t="shared" si="6"/>
        <v>3591</v>
      </c>
      <c r="E25" s="48">
        <v>3591</v>
      </c>
      <c r="F25" s="144">
        <f t="shared" si="9"/>
        <v>3591</v>
      </c>
      <c r="G25" s="73">
        <f t="shared" si="1"/>
        <v>0</v>
      </c>
      <c r="H25" s="98">
        <v>0</v>
      </c>
      <c r="I25" s="98">
        <f t="shared" si="10"/>
        <v>0</v>
      </c>
      <c r="J25" s="98">
        <f t="shared" si="11"/>
        <v>0</v>
      </c>
      <c r="K25" s="33">
        <f t="shared" si="4"/>
        <v>1</v>
      </c>
      <c r="L25" s="34"/>
      <c r="M25" s="102">
        <f t="shared" si="5"/>
        <v>0</v>
      </c>
      <c r="N25" s="53"/>
      <c r="O25" s="5"/>
      <c r="P25" s="8"/>
      <c r="Q25" s="149"/>
      <c r="R25" s="6"/>
      <c r="S25" s="7"/>
    </row>
    <row r="26" spans="1:19" s="18" customFormat="1" ht="15" customHeight="1">
      <c r="A26" s="3" t="s">
        <v>45</v>
      </c>
      <c r="B26" s="51">
        <v>3265</v>
      </c>
      <c r="C26" s="46">
        <f t="shared" si="0"/>
        <v>1.0465951199497378E-2</v>
      </c>
      <c r="D26" s="48">
        <f t="shared" si="6"/>
        <v>13890</v>
      </c>
      <c r="E26" s="48">
        <v>13890</v>
      </c>
      <c r="F26" s="144">
        <f t="shared" si="9"/>
        <v>13890</v>
      </c>
      <c r="G26" s="73">
        <f t="shared" si="1"/>
        <v>0</v>
      </c>
      <c r="H26" s="98">
        <v>0</v>
      </c>
      <c r="I26" s="98">
        <f t="shared" si="10"/>
        <v>0</v>
      </c>
      <c r="J26" s="98">
        <f t="shared" si="11"/>
        <v>0</v>
      </c>
      <c r="K26" s="33">
        <f t="shared" si="4"/>
        <v>1</v>
      </c>
      <c r="L26" s="34"/>
      <c r="M26" s="102">
        <f t="shared" si="5"/>
        <v>0</v>
      </c>
      <c r="N26" s="53"/>
      <c r="O26" s="5"/>
      <c r="P26" s="8"/>
      <c r="Q26" s="149"/>
      <c r="R26" s="6"/>
      <c r="S26" s="7"/>
    </row>
    <row r="27" spans="1:19" s="18" customFormat="1" ht="15" customHeight="1">
      <c r="A27" s="3" t="s">
        <v>46</v>
      </c>
      <c r="B27" s="51">
        <v>15030</v>
      </c>
      <c r="C27" s="46">
        <f t="shared" si="0"/>
        <v>4.8178635996461133E-2</v>
      </c>
      <c r="D27" s="48">
        <f t="shared" si="6"/>
        <v>63941</v>
      </c>
      <c r="E27" s="81">
        <v>66909</v>
      </c>
      <c r="F27" s="144">
        <f>D27+Q27</f>
        <v>66909</v>
      </c>
      <c r="G27" s="73">
        <f t="shared" si="1"/>
        <v>2968</v>
      </c>
      <c r="H27" s="98">
        <v>0</v>
      </c>
      <c r="I27" s="98">
        <f t="shared" si="10"/>
        <v>2968</v>
      </c>
      <c r="J27" s="98">
        <f t="shared" si="11"/>
        <v>2968</v>
      </c>
      <c r="K27" s="37">
        <f t="shared" si="4"/>
        <v>1.0464177914014483</v>
      </c>
      <c r="L27" s="34"/>
      <c r="M27" s="102">
        <f t="shared" si="5"/>
        <v>2968</v>
      </c>
      <c r="N27" s="53"/>
      <c r="O27" s="5"/>
      <c r="P27" s="8">
        <v>2968</v>
      </c>
      <c r="Q27" s="149">
        <f t="shared" ref="Q27" si="21">P27</f>
        <v>2968</v>
      </c>
      <c r="R27" s="6">
        <f>Q27/M27</f>
        <v>1</v>
      </c>
      <c r="S27" s="7">
        <f>Q27/$Q$38</f>
        <v>5.156448166229434E-2</v>
      </c>
    </row>
    <row r="28" spans="1:19" s="18" customFormat="1" ht="15" customHeight="1">
      <c r="A28" s="3" t="s">
        <v>47</v>
      </c>
      <c r="B28" s="51">
        <v>6845</v>
      </c>
      <c r="C28" s="46">
        <f t="shared" si="0"/>
        <v>2.1941634291136158E-2</v>
      </c>
      <c r="D28" s="48">
        <f t="shared" si="6"/>
        <v>29120</v>
      </c>
      <c r="E28" s="48">
        <v>40000</v>
      </c>
      <c r="F28" s="144">
        <f>D28+Q28</f>
        <v>34178</v>
      </c>
      <c r="G28" s="73">
        <f t="shared" si="1"/>
        <v>10880</v>
      </c>
      <c r="H28" s="98">
        <v>0</v>
      </c>
      <c r="I28" s="98">
        <f t="shared" si="10"/>
        <v>5058</v>
      </c>
      <c r="J28" s="98">
        <f t="shared" si="11"/>
        <v>5058</v>
      </c>
      <c r="K28" s="33">
        <f t="shared" si="4"/>
        <v>1.1736950549450549</v>
      </c>
      <c r="L28" s="34"/>
      <c r="M28" s="102">
        <f t="shared" si="5"/>
        <v>10880</v>
      </c>
      <c r="N28" s="53">
        <f t="shared" ref="N28" si="22">M28/$M$42</f>
        <v>1.016953588406729E-2</v>
      </c>
      <c r="O28" s="5">
        <f>$N$45</f>
        <v>5000</v>
      </c>
      <c r="P28" s="89">
        <f>ROUND(N28*$M$44,0)</f>
        <v>58</v>
      </c>
      <c r="Q28" s="149">
        <f>O28+P28</f>
        <v>5058</v>
      </c>
      <c r="R28" s="6">
        <f>Q28/M28</f>
        <v>0.46488970588235295</v>
      </c>
      <c r="S28" s="7">
        <f>Q28/$Q$38</f>
        <v>8.7875049948748243E-2</v>
      </c>
    </row>
    <row r="29" spans="1:19" s="18" customFormat="1" ht="15" customHeight="1">
      <c r="A29" s="3" t="s">
        <v>48</v>
      </c>
      <c r="B29" s="51">
        <v>5911</v>
      </c>
      <c r="C29" s="46">
        <f t="shared" si="0"/>
        <v>1.8947699093485145E-2</v>
      </c>
      <c r="D29" s="48">
        <f t="shared" si="6"/>
        <v>25147</v>
      </c>
      <c r="E29" s="48">
        <v>25147</v>
      </c>
      <c r="F29" s="144">
        <f t="shared" si="9"/>
        <v>25147</v>
      </c>
      <c r="G29" s="73">
        <f t="shared" si="1"/>
        <v>0</v>
      </c>
      <c r="H29" s="98">
        <v>0</v>
      </c>
      <c r="I29" s="98">
        <f t="shared" si="10"/>
        <v>0</v>
      </c>
      <c r="J29" s="98">
        <f t="shared" si="11"/>
        <v>0</v>
      </c>
      <c r="K29" s="33">
        <f t="shared" si="4"/>
        <v>1</v>
      </c>
      <c r="L29" s="34"/>
      <c r="M29" s="102">
        <f t="shared" si="5"/>
        <v>0</v>
      </c>
      <c r="N29" s="53"/>
      <c r="O29" s="5"/>
      <c r="P29" s="8"/>
      <c r="Q29" s="149"/>
      <c r="R29" s="6"/>
      <c r="S29" s="7"/>
    </row>
    <row r="30" spans="1:19" s="18" customFormat="1" ht="15" customHeight="1">
      <c r="A30" s="3" t="s">
        <v>49</v>
      </c>
      <c r="B30" s="51">
        <v>7486</v>
      </c>
      <c r="C30" s="46">
        <f t="shared" si="0"/>
        <v>2.3996358554192149E-2</v>
      </c>
      <c r="D30" s="48">
        <f t="shared" si="6"/>
        <v>31847</v>
      </c>
      <c r="E30" s="48">
        <v>31847</v>
      </c>
      <c r="F30" s="144">
        <f t="shared" si="9"/>
        <v>31847</v>
      </c>
      <c r="G30" s="73">
        <f t="shared" si="1"/>
        <v>0</v>
      </c>
      <c r="H30" s="98">
        <v>0</v>
      </c>
      <c r="I30" s="98">
        <f t="shared" si="10"/>
        <v>0</v>
      </c>
      <c r="J30" s="98">
        <f t="shared" si="11"/>
        <v>0</v>
      </c>
      <c r="K30" s="33">
        <f t="shared" si="4"/>
        <v>1</v>
      </c>
      <c r="L30" s="34"/>
      <c r="M30" s="102">
        <f t="shared" si="5"/>
        <v>0</v>
      </c>
      <c r="N30" s="53"/>
      <c r="O30" s="5"/>
      <c r="P30" s="8"/>
      <c r="Q30" s="149"/>
      <c r="R30" s="6"/>
      <c r="S30" s="7"/>
    </row>
    <row r="31" spans="1:19" s="18" customFormat="1" ht="15" customHeight="1">
      <c r="A31" s="3" t="s">
        <v>50</v>
      </c>
      <c r="B31" s="51">
        <v>4115</v>
      </c>
      <c r="C31" s="46">
        <f t="shared" si="0"/>
        <v>1.3190624559244015E-2</v>
      </c>
      <c r="D31" s="48">
        <f t="shared" si="6"/>
        <v>17506</v>
      </c>
      <c r="E31" s="48">
        <f>17506+2000</f>
        <v>19506</v>
      </c>
      <c r="F31" s="144">
        <f>D31+Q31</f>
        <v>19506</v>
      </c>
      <c r="G31" s="73">
        <f t="shared" si="1"/>
        <v>2000</v>
      </c>
      <c r="H31" s="98">
        <v>0</v>
      </c>
      <c r="I31" s="98">
        <f t="shared" si="10"/>
        <v>2000</v>
      </c>
      <c r="J31" s="98">
        <f t="shared" si="11"/>
        <v>2000</v>
      </c>
      <c r="K31" s="33">
        <f t="shared" si="4"/>
        <v>1.1142465440420428</v>
      </c>
      <c r="L31" s="34"/>
      <c r="M31" s="102">
        <f t="shared" si="5"/>
        <v>2000</v>
      </c>
      <c r="N31" s="53"/>
      <c r="O31" s="5"/>
      <c r="P31" s="8">
        <v>2000</v>
      </c>
      <c r="Q31" s="149">
        <f t="shared" ref="Q31" si="23">P31</f>
        <v>2000</v>
      </c>
      <c r="R31" s="6">
        <f>Q31/M31</f>
        <v>1</v>
      </c>
      <c r="S31" s="7">
        <f>Q31/$Q$38</f>
        <v>3.4746955298042011E-2</v>
      </c>
    </row>
    <row r="32" spans="1:19" s="18" customFormat="1" ht="15" customHeight="1">
      <c r="A32" s="3" t="s">
        <v>51</v>
      </c>
      <c r="B32" s="51">
        <v>20596</v>
      </c>
      <c r="C32" s="46">
        <f t="shared" si="0"/>
        <v>6.6020438255696173E-2</v>
      </c>
      <c r="D32" s="48">
        <f t="shared" si="6"/>
        <v>87620</v>
      </c>
      <c r="E32" s="48">
        <f>64794+40474</f>
        <v>105268</v>
      </c>
      <c r="F32" s="144">
        <f>D32+Q32</f>
        <v>92714</v>
      </c>
      <c r="G32" s="73">
        <f t="shared" si="1"/>
        <v>17648</v>
      </c>
      <c r="H32" s="98">
        <v>0</v>
      </c>
      <c r="I32" s="98">
        <f t="shared" si="10"/>
        <v>5094</v>
      </c>
      <c r="J32" s="98">
        <f t="shared" si="11"/>
        <v>5094</v>
      </c>
      <c r="K32" s="33">
        <f t="shared" si="4"/>
        <v>1.0581374115498745</v>
      </c>
      <c r="L32" s="34"/>
      <c r="M32" s="35">
        <f t="shared" si="5"/>
        <v>17648</v>
      </c>
      <c r="N32" s="53">
        <f t="shared" ref="N32" si="24">M32/$M$42</f>
        <v>1.6495585411950325E-2</v>
      </c>
      <c r="O32" s="5">
        <f>$N$45</f>
        <v>5000</v>
      </c>
      <c r="P32" s="89">
        <f>ROUND(N32*$M$44,0)</f>
        <v>94</v>
      </c>
      <c r="Q32" s="149">
        <f>O32+P32</f>
        <v>5094</v>
      </c>
      <c r="R32" s="6">
        <f>Q32/M32</f>
        <v>0.28864460562103356</v>
      </c>
      <c r="S32" s="7">
        <f>Q32/$Q$38</f>
        <v>8.8500495144112998E-2</v>
      </c>
    </row>
    <row r="33" spans="1:19" s="18" customFormat="1" ht="15" customHeight="1">
      <c r="A33" s="79" t="s">
        <v>52</v>
      </c>
      <c r="B33" s="51">
        <v>9027</v>
      </c>
      <c r="C33" s="46">
        <f t="shared" si="0"/>
        <v>2.8936031080509291E-2</v>
      </c>
      <c r="D33" s="48">
        <f t="shared" si="6"/>
        <v>38403</v>
      </c>
      <c r="E33" s="48">
        <v>20385</v>
      </c>
      <c r="F33" s="144">
        <v>20385</v>
      </c>
      <c r="G33" s="73">
        <f t="shared" si="1"/>
        <v>0</v>
      </c>
      <c r="H33" s="99">
        <f>F33-D33</f>
        <v>-18018</v>
      </c>
      <c r="I33" s="98">
        <v>0</v>
      </c>
      <c r="J33" s="99">
        <f t="shared" si="11"/>
        <v>-18018</v>
      </c>
      <c r="K33" s="33">
        <f t="shared" si="4"/>
        <v>0.53081790485118352</v>
      </c>
      <c r="L33" s="34"/>
      <c r="M33" s="35">
        <f t="shared" si="5"/>
        <v>0</v>
      </c>
      <c r="N33" s="53"/>
      <c r="O33" s="5"/>
      <c r="P33" s="8"/>
      <c r="Q33" s="149"/>
      <c r="R33" s="6"/>
      <c r="S33" s="7"/>
    </row>
    <row r="34" spans="1:19" ht="15" customHeight="1">
      <c r="A34" s="3" t="s">
        <v>53</v>
      </c>
      <c r="B34" s="51">
        <v>13344</v>
      </c>
      <c r="C34" s="46">
        <f t="shared" si="0"/>
        <v>4.2774166249951916E-2</v>
      </c>
      <c r="D34" s="48">
        <f t="shared" si="6"/>
        <v>56768</v>
      </c>
      <c r="E34" s="48">
        <v>100000</v>
      </c>
      <c r="F34" s="144">
        <f>D34+Q34</f>
        <v>61999</v>
      </c>
      <c r="G34" s="73">
        <f t="shared" si="1"/>
        <v>43232</v>
      </c>
      <c r="H34" s="98">
        <v>0</v>
      </c>
      <c r="I34" s="98">
        <f t="shared" si="10"/>
        <v>5231</v>
      </c>
      <c r="J34" s="98">
        <f t="shared" si="11"/>
        <v>5231</v>
      </c>
      <c r="K34" s="33">
        <f t="shared" si="4"/>
        <v>1.0921469842164599</v>
      </c>
      <c r="L34" s="34"/>
      <c r="M34" s="35">
        <f t="shared" si="5"/>
        <v>43232</v>
      </c>
      <c r="N34" s="53">
        <f>M34/$M$42</f>
        <v>4.0408949939337968E-2</v>
      </c>
      <c r="O34" s="5">
        <f>$N$45</f>
        <v>5000</v>
      </c>
      <c r="P34" s="89">
        <f>ROUND(N34*$M$44,0)</f>
        <v>231</v>
      </c>
      <c r="Q34" s="149">
        <f>O34+P34</f>
        <v>5231</v>
      </c>
      <c r="R34" s="6">
        <f>Q34/M34</f>
        <v>0.12099833456698741</v>
      </c>
      <c r="S34" s="7">
        <f>Q34/$Q$38</f>
        <v>9.0880661582028871E-2</v>
      </c>
    </row>
    <row r="35" spans="1:19" ht="15" customHeight="1">
      <c r="A35" s="3" t="s">
        <v>54</v>
      </c>
      <c r="B35" s="51">
        <v>1798</v>
      </c>
      <c r="C35" s="46">
        <f t="shared" si="0"/>
        <v>5.7634855303817104E-3</v>
      </c>
      <c r="D35" s="48">
        <f t="shared" si="6"/>
        <v>7649</v>
      </c>
      <c r="E35" s="48">
        <v>7649</v>
      </c>
      <c r="F35" s="144">
        <f>D35</f>
        <v>7649</v>
      </c>
      <c r="G35" s="73">
        <f t="shared" si="1"/>
        <v>0</v>
      </c>
      <c r="H35" s="98">
        <v>0</v>
      </c>
      <c r="I35" s="98">
        <f t="shared" si="10"/>
        <v>0</v>
      </c>
      <c r="J35" s="98">
        <f t="shared" si="11"/>
        <v>0</v>
      </c>
      <c r="K35" s="33">
        <f t="shared" si="4"/>
        <v>1</v>
      </c>
      <c r="L35" s="34"/>
      <c r="M35" s="35">
        <f t="shared" si="5"/>
        <v>0</v>
      </c>
      <c r="N35" s="53"/>
      <c r="O35" s="5"/>
      <c r="P35" s="8"/>
      <c r="Q35" s="149"/>
      <c r="R35" s="6"/>
      <c r="S35" s="7"/>
    </row>
    <row r="36" spans="1:19" ht="15" customHeight="1">
      <c r="A36" s="3" t="s">
        <v>55</v>
      </c>
      <c r="B36" s="51">
        <v>9975</v>
      </c>
      <c r="C36" s="46">
        <f t="shared" si="0"/>
        <v>3.1974843251144365E-2</v>
      </c>
      <c r="D36" s="48">
        <f t="shared" si="6"/>
        <v>42436</v>
      </c>
      <c r="E36" s="48">
        <v>2895</v>
      </c>
      <c r="F36" s="144">
        <v>2895</v>
      </c>
      <c r="G36" s="73">
        <f t="shared" si="1"/>
        <v>0</v>
      </c>
      <c r="H36" s="99">
        <f>F36-D36</f>
        <v>-39541</v>
      </c>
      <c r="I36" s="98">
        <v>0</v>
      </c>
      <c r="J36" s="99">
        <f t="shared" si="11"/>
        <v>-39541</v>
      </c>
      <c r="K36" s="33">
        <f t="shared" si="4"/>
        <v>6.8220378923555466E-2</v>
      </c>
      <c r="L36" s="34"/>
      <c r="M36" s="35">
        <f t="shared" si="5"/>
        <v>0</v>
      </c>
      <c r="N36" s="53"/>
      <c r="O36" s="5"/>
      <c r="P36" s="8"/>
      <c r="Q36" s="149"/>
      <c r="R36" s="6"/>
      <c r="S36" s="7"/>
    </row>
    <row r="37" spans="1:19" ht="15" customHeight="1" thickBot="1">
      <c r="A37" s="2" t="s">
        <v>56</v>
      </c>
      <c r="B37" s="24">
        <v>28102</v>
      </c>
      <c r="C37" s="25">
        <f t="shared" si="0"/>
        <v>9.0080906771294128E-2</v>
      </c>
      <c r="D37" s="92">
        <f t="shared" si="6"/>
        <v>119552</v>
      </c>
      <c r="E37" s="92">
        <v>119552</v>
      </c>
      <c r="F37" s="145">
        <f>D37</f>
        <v>119552</v>
      </c>
      <c r="G37" s="74">
        <f t="shared" si="1"/>
        <v>0</v>
      </c>
      <c r="H37" s="100">
        <v>0</v>
      </c>
      <c r="I37" s="100">
        <f t="shared" si="10"/>
        <v>0</v>
      </c>
      <c r="J37" s="100">
        <f t="shared" si="11"/>
        <v>0</v>
      </c>
      <c r="K37" s="33">
        <f t="shared" si="4"/>
        <v>1</v>
      </c>
      <c r="L37" s="34"/>
      <c r="M37" s="35">
        <f t="shared" si="5"/>
        <v>0</v>
      </c>
      <c r="N37" s="53"/>
      <c r="O37" s="5"/>
      <c r="P37" s="8"/>
      <c r="Q37" s="149"/>
      <c r="R37" s="6"/>
      <c r="S37" s="7"/>
    </row>
    <row r="38" spans="1:19" s="17" customFormat="1" ht="21" customHeight="1" thickBot="1">
      <c r="A38" s="38" t="s">
        <v>21</v>
      </c>
      <c r="B38" s="39">
        <f>SUM(B10:B37)</f>
        <v>311964</v>
      </c>
      <c r="C38" s="40"/>
      <c r="D38" s="97">
        <f t="shared" ref="D38" si="25">SUM(D10:D37)</f>
        <v>1327166</v>
      </c>
      <c r="E38" s="97">
        <f t="shared" ref="E38:J38" si="26">SUM(E10:E37)</f>
        <v>2346311</v>
      </c>
      <c r="F38" s="146">
        <f t="shared" si="26"/>
        <v>1327166</v>
      </c>
      <c r="G38" s="97">
        <f t="shared" si="26"/>
        <v>1076704</v>
      </c>
      <c r="H38" s="97">
        <f t="shared" si="26"/>
        <v>-57559</v>
      </c>
      <c r="I38" s="97">
        <f t="shared" si="26"/>
        <v>57559</v>
      </c>
      <c r="J38" s="97">
        <f t="shared" si="26"/>
        <v>0</v>
      </c>
      <c r="K38" s="41">
        <f t="shared" si="4"/>
        <v>1</v>
      </c>
      <c r="L38" s="36"/>
      <c r="M38" s="62">
        <f>SUM(M10:M37)</f>
        <v>1076704</v>
      </c>
      <c r="N38" s="66">
        <f>SUM(N10:N37)</f>
        <v>1</v>
      </c>
      <c r="O38" s="63">
        <f>SUM(O10:O37)</f>
        <v>45000</v>
      </c>
      <c r="P38" s="63">
        <f>SUM(P10:P37)</f>
        <v>12559</v>
      </c>
      <c r="Q38" s="150">
        <f>SUM(Q10:Q37)</f>
        <v>57559</v>
      </c>
      <c r="R38" s="64"/>
      <c r="S38" s="65"/>
    </row>
    <row r="39" spans="1:19" ht="16.149999999999999" customHeight="1">
      <c r="A39" s="29"/>
      <c r="B39" s="30"/>
      <c r="D39" s="61"/>
      <c r="F39" s="82"/>
      <c r="G39" s="101"/>
      <c r="H39" s="101"/>
      <c r="I39" s="18"/>
      <c r="J39" s="18"/>
      <c r="K39" s="28"/>
      <c r="L39" s="28"/>
      <c r="M39" s="67"/>
      <c r="N39" s="67"/>
      <c r="O39" s="67"/>
      <c r="P39" s="67"/>
      <c r="Q39" s="67"/>
      <c r="R39" s="67"/>
      <c r="S39" s="67"/>
    </row>
    <row r="40" spans="1:19" ht="14.1" customHeight="1">
      <c r="A40" s="28"/>
      <c r="D40" s="61"/>
      <c r="E40" s="19"/>
      <c r="F40" s="19"/>
      <c r="I40" s="19"/>
      <c r="J40" s="19"/>
      <c r="K40" s="68"/>
      <c r="L40" s="28"/>
      <c r="M40" s="8"/>
      <c r="N40" s="69"/>
      <c r="O40" s="70"/>
      <c r="P40" s="71"/>
      <c r="Q40" s="71"/>
      <c r="R40" s="71"/>
      <c r="S40" s="71"/>
    </row>
    <row r="41" spans="1:19" ht="15" customHeight="1">
      <c r="A41" s="56" t="s">
        <v>59</v>
      </c>
      <c r="B41" s="57">
        <v>1327166</v>
      </c>
      <c r="C41" s="58" t="s">
        <v>58</v>
      </c>
      <c r="D41" s="59"/>
      <c r="E41" s="59"/>
      <c r="F41" s="59"/>
      <c r="G41" s="82"/>
      <c r="H41" s="82"/>
      <c r="I41" s="59"/>
      <c r="J41" s="59"/>
      <c r="K41" s="80" t="s">
        <v>66</v>
      </c>
      <c r="L41" s="154"/>
      <c r="M41" s="85">
        <v>57559</v>
      </c>
      <c r="N41" s="82"/>
      <c r="P41" s="82"/>
      <c r="Q41" s="82"/>
    </row>
    <row r="42" spans="1:19" ht="15" customHeight="1">
      <c r="A42" s="56" t="s">
        <v>60</v>
      </c>
      <c r="B42" s="57">
        <v>1327166</v>
      </c>
      <c r="C42" s="56" t="s">
        <v>57</v>
      </c>
      <c r="D42" s="59"/>
      <c r="E42" s="59"/>
      <c r="F42" s="59"/>
      <c r="G42" s="19"/>
      <c r="H42" s="19"/>
      <c r="I42" s="59"/>
      <c r="J42" s="59"/>
      <c r="K42" s="80" t="s">
        <v>67</v>
      </c>
      <c r="L42" s="154"/>
      <c r="M42" s="160">
        <f>M38-P22-P27-P31</f>
        <v>1069862</v>
      </c>
      <c r="N42" s="161" t="s">
        <v>72</v>
      </c>
      <c r="O42" s="161"/>
      <c r="P42" s="161"/>
      <c r="Q42" s="158"/>
      <c r="R42" s="158"/>
      <c r="S42" s="158"/>
    </row>
    <row r="43" spans="1:19" s="16" customFormat="1" ht="15" customHeight="1">
      <c r="A43" s="56" t="s">
        <v>22</v>
      </c>
      <c r="B43" s="60">
        <f>(B41-B42)/B41</f>
        <v>0</v>
      </c>
      <c r="C43" s="56"/>
      <c r="D43" s="56"/>
      <c r="E43" s="56"/>
      <c r="F43" s="56"/>
      <c r="G43" s="59"/>
      <c r="H43" s="59"/>
      <c r="I43" s="56"/>
      <c r="J43" s="56"/>
      <c r="K43" s="80" t="s">
        <v>68</v>
      </c>
      <c r="L43" s="155"/>
      <c r="M43" s="85"/>
      <c r="N43" s="88"/>
      <c r="O43" s="88"/>
      <c r="P43" s="88"/>
      <c r="Q43" s="56"/>
      <c r="R43" s="88"/>
      <c r="S43" s="56"/>
    </row>
    <row r="44" spans="1:19" s="16" customFormat="1" ht="15" customHeight="1">
      <c r="A44" s="15"/>
      <c r="B44" s="27"/>
      <c r="C44" s="15"/>
      <c r="D44" s="15"/>
      <c r="E44" s="15"/>
      <c r="F44" s="15"/>
      <c r="G44" s="15"/>
      <c r="H44" s="15"/>
      <c r="I44" s="15"/>
      <c r="J44" s="15"/>
      <c r="M44" s="82">
        <f>M41-O38-6842</f>
        <v>5717</v>
      </c>
      <c r="N44" s="82"/>
      <c r="O44" s="82"/>
      <c r="P44" s="82"/>
      <c r="Q44" s="15"/>
      <c r="R44" s="15"/>
      <c r="S44" s="15"/>
    </row>
    <row r="45" spans="1:19" ht="54.6" customHeight="1">
      <c r="A45" s="159" t="s">
        <v>61</v>
      </c>
      <c r="B45" s="159"/>
      <c r="C45" s="159"/>
      <c r="D45" s="159"/>
      <c r="E45" s="159"/>
      <c r="F45" s="159"/>
      <c r="G45" s="159"/>
      <c r="H45" s="159"/>
      <c r="I45" s="159"/>
      <c r="J45" s="159"/>
      <c r="K45" s="152"/>
      <c r="L45" s="72"/>
      <c r="M45" s="87"/>
      <c r="N45" s="87">
        <v>5000</v>
      </c>
      <c r="O45" s="87">
        <f>N45*9</f>
        <v>45000</v>
      </c>
      <c r="P45" s="87"/>
      <c r="Q45" s="83"/>
      <c r="R45" s="72"/>
      <c r="S45" s="84"/>
    </row>
    <row r="46" spans="1:19" ht="15" customHeight="1">
      <c r="A46" s="152"/>
      <c r="B46" s="152"/>
      <c r="C46" s="152"/>
      <c r="D46" s="152"/>
      <c r="E46" s="152"/>
      <c r="F46" s="152"/>
      <c r="G46" s="152"/>
      <c r="H46" s="152"/>
      <c r="I46" s="152"/>
      <c r="J46" s="152"/>
      <c r="K46" s="152"/>
      <c r="L46" s="152"/>
      <c r="M46" s="152"/>
      <c r="N46" s="152"/>
      <c r="O46" s="152"/>
      <c r="P46" s="86"/>
      <c r="Q46" s="152"/>
      <c r="R46" s="152"/>
      <c r="S46" s="152"/>
    </row>
    <row r="47" spans="1:19" ht="387" customHeight="1">
      <c r="A47" s="159" t="s">
        <v>65</v>
      </c>
      <c r="B47" s="159"/>
      <c r="C47" s="159"/>
      <c r="D47" s="159"/>
      <c r="E47" s="159"/>
      <c r="F47" s="159"/>
      <c r="G47" s="159"/>
      <c r="H47" s="159"/>
      <c r="I47" s="159"/>
      <c r="J47" s="159"/>
      <c r="K47" s="152"/>
      <c r="L47" s="72"/>
      <c r="M47" s="72"/>
      <c r="N47" s="72"/>
      <c r="O47" s="72"/>
      <c r="P47" s="72"/>
      <c r="Q47" s="72"/>
      <c r="R47" s="72"/>
      <c r="S47" s="72"/>
    </row>
    <row r="48" spans="1:19" ht="14.1" customHeight="1">
      <c r="A48" s="55"/>
      <c r="B48" s="55"/>
      <c r="C48" s="55"/>
      <c r="D48" s="55"/>
    </row>
    <row r="49" spans="1:4" ht="14.1" customHeight="1">
      <c r="A49" s="55"/>
      <c r="B49" s="55"/>
      <c r="C49" s="55"/>
      <c r="D49" s="55"/>
    </row>
  </sheetData>
  <printOptions horizontalCentered="1"/>
  <pageMargins left="0.25" right="0.25" top="0.75" bottom="0.75" header="0.3" footer="0.3"/>
  <pageSetup scale="52" fitToHeight="0" orientation="landscape" r:id="rId1"/>
  <headerFooter alignWithMargins="0">
    <oddFooter xml:space="preserve">&amp;L&amp;8&amp;Z&amp;F
</oddFooter>
  </headerFooter>
  <rowBreaks count="1" manualBreakCount="1">
    <brk id="47" max="3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workbookViewId="0"/>
  </sheetViews>
  <sheetFormatPr defaultRowHeight="15"/>
  <cols>
    <col min="1" max="1" width="27.42578125" style="103" customWidth="1"/>
    <col min="2" max="2" width="11.5703125" style="103" bestFit="1" customWidth="1"/>
    <col min="3" max="3" width="10.42578125" style="103" customWidth="1"/>
    <col min="4" max="4" width="12.42578125" style="103" customWidth="1"/>
    <col min="5" max="5" width="2" style="103" customWidth="1"/>
    <col min="6" max="6" width="16.28515625" style="103" customWidth="1"/>
    <col min="7" max="7" width="15.140625" style="103" customWidth="1"/>
    <col min="8" max="256" width="8.85546875" style="103"/>
    <col min="257" max="257" width="27.42578125" style="103" customWidth="1"/>
    <col min="258" max="258" width="11.5703125" style="103" bestFit="1" customWidth="1"/>
    <col min="259" max="259" width="10.42578125" style="103" customWidth="1"/>
    <col min="260" max="260" width="12.42578125" style="103" customWidth="1"/>
    <col min="261" max="261" width="2" style="103" customWidth="1"/>
    <col min="262" max="262" width="16.28515625" style="103" customWidth="1"/>
    <col min="263" max="263" width="15.140625" style="103" customWidth="1"/>
    <col min="264" max="512" width="8.85546875" style="103"/>
    <col min="513" max="513" width="27.42578125" style="103" customWidth="1"/>
    <col min="514" max="514" width="11.5703125" style="103" bestFit="1" customWidth="1"/>
    <col min="515" max="515" width="10.42578125" style="103" customWidth="1"/>
    <col min="516" max="516" width="12.42578125" style="103" customWidth="1"/>
    <col min="517" max="517" width="2" style="103" customWidth="1"/>
    <col min="518" max="518" width="16.28515625" style="103" customWidth="1"/>
    <col min="519" max="519" width="15.140625" style="103" customWidth="1"/>
    <col min="520" max="768" width="8.85546875" style="103"/>
    <col min="769" max="769" width="27.42578125" style="103" customWidth="1"/>
    <col min="770" max="770" width="11.5703125" style="103" bestFit="1" customWidth="1"/>
    <col min="771" max="771" width="10.42578125" style="103" customWidth="1"/>
    <col min="772" max="772" width="12.42578125" style="103" customWidth="1"/>
    <col min="773" max="773" width="2" style="103" customWidth="1"/>
    <col min="774" max="774" width="16.28515625" style="103" customWidth="1"/>
    <col min="775" max="775" width="15.140625" style="103" customWidth="1"/>
    <col min="776" max="1024" width="8.85546875" style="103"/>
    <col min="1025" max="1025" width="27.42578125" style="103" customWidth="1"/>
    <col min="1026" max="1026" width="11.5703125" style="103" bestFit="1" customWidth="1"/>
    <col min="1027" max="1027" width="10.42578125" style="103" customWidth="1"/>
    <col min="1028" max="1028" width="12.42578125" style="103" customWidth="1"/>
    <col min="1029" max="1029" width="2" style="103" customWidth="1"/>
    <col min="1030" max="1030" width="16.28515625" style="103" customWidth="1"/>
    <col min="1031" max="1031" width="15.140625" style="103" customWidth="1"/>
    <col min="1032" max="1280" width="8.85546875" style="103"/>
    <col min="1281" max="1281" width="27.42578125" style="103" customWidth="1"/>
    <col min="1282" max="1282" width="11.5703125" style="103" bestFit="1" customWidth="1"/>
    <col min="1283" max="1283" width="10.42578125" style="103" customWidth="1"/>
    <col min="1284" max="1284" width="12.42578125" style="103" customWidth="1"/>
    <col min="1285" max="1285" width="2" style="103" customWidth="1"/>
    <col min="1286" max="1286" width="16.28515625" style="103" customWidth="1"/>
    <col min="1287" max="1287" width="15.140625" style="103" customWidth="1"/>
    <col min="1288" max="1536" width="8.85546875" style="103"/>
    <col min="1537" max="1537" width="27.42578125" style="103" customWidth="1"/>
    <col min="1538" max="1538" width="11.5703125" style="103" bestFit="1" customWidth="1"/>
    <col min="1539" max="1539" width="10.42578125" style="103" customWidth="1"/>
    <col min="1540" max="1540" width="12.42578125" style="103" customWidth="1"/>
    <col min="1541" max="1541" width="2" style="103" customWidth="1"/>
    <col min="1542" max="1542" width="16.28515625" style="103" customWidth="1"/>
    <col min="1543" max="1543" width="15.140625" style="103" customWidth="1"/>
    <col min="1544" max="1792" width="8.85546875" style="103"/>
    <col min="1793" max="1793" width="27.42578125" style="103" customWidth="1"/>
    <col min="1794" max="1794" width="11.5703125" style="103" bestFit="1" customWidth="1"/>
    <col min="1795" max="1795" width="10.42578125" style="103" customWidth="1"/>
    <col min="1796" max="1796" width="12.42578125" style="103" customWidth="1"/>
    <col min="1797" max="1797" width="2" style="103" customWidth="1"/>
    <col min="1798" max="1798" width="16.28515625" style="103" customWidth="1"/>
    <col min="1799" max="1799" width="15.140625" style="103" customWidth="1"/>
    <col min="1800" max="2048" width="8.85546875" style="103"/>
    <col min="2049" max="2049" width="27.42578125" style="103" customWidth="1"/>
    <col min="2050" max="2050" width="11.5703125" style="103" bestFit="1" customWidth="1"/>
    <col min="2051" max="2051" width="10.42578125" style="103" customWidth="1"/>
    <col min="2052" max="2052" width="12.42578125" style="103" customWidth="1"/>
    <col min="2053" max="2053" width="2" style="103" customWidth="1"/>
    <col min="2054" max="2054" width="16.28515625" style="103" customWidth="1"/>
    <col min="2055" max="2055" width="15.140625" style="103" customWidth="1"/>
    <col min="2056" max="2304" width="8.85546875" style="103"/>
    <col min="2305" max="2305" width="27.42578125" style="103" customWidth="1"/>
    <col min="2306" max="2306" width="11.5703125" style="103" bestFit="1" customWidth="1"/>
    <col min="2307" max="2307" width="10.42578125" style="103" customWidth="1"/>
    <col min="2308" max="2308" width="12.42578125" style="103" customWidth="1"/>
    <col min="2309" max="2309" width="2" style="103" customWidth="1"/>
    <col min="2310" max="2310" width="16.28515625" style="103" customWidth="1"/>
    <col min="2311" max="2311" width="15.140625" style="103" customWidth="1"/>
    <col min="2312" max="2560" width="8.85546875" style="103"/>
    <col min="2561" max="2561" width="27.42578125" style="103" customWidth="1"/>
    <col min="2562" max="2562" width="11.5703125" style="103" bestFit="1" customWidth="1"/>
    <col min="2563" max="2563" width="10.42578125" style="103" customWidth="1"/>
    <col min="2564" max="2564" width="12.42578125" style="103" customWidth="1"/>
    <col min="2565" max="2565" width="2" style="103" customWidth="1"/>
    <col min="2566" max="2566" width="16.28515625" style="103" customWidth="1"/>
    <col min="2567" max="2567" width="15.140625" style="103" customWidth="1"/>
    <col min="2568" max="2816" width="8.85546875" style="103"/>
    <col min="2817" max="2817" width="27.42578125" style="103" customWidth="1"/>
    <col min="2818" max="2818" width="11.5703125" style="103" bestFit="1" customWidth="1"/>
    <col min="2819" max="2819" width="10.42578125" style="103" customWidth="1"/>
    <col min="2820" max="2820" width="12.42578125" style="103" customWidth="1"/>
    <col min="2821" max="2821" width="2" style="103" customWidth="1"/>
    <col min="2822" max="2822" width="16.28515625" style="103" customWidth="1"/>
    <col min="2823" max="2823" width="15.140625" style="103" customWidth="1"/>
    <col min="2824" max="3072" width="8.85546875" style="103"/>
    <col min="3073" max="3073" width="27.42578125" style="103" customWidth="1"/>
    <col min="3074" max="3074" width="11.5703125" style="103" bestFit="1" customWidth="1"/>
    <col min="3075" max="3075" width="10.42578125" style="103" customWidth="1"/>
    <col min="3076" max="3076" width="12.42578125" style="103" customWidth="1"/>
    <col min="3077" max="3077" width="2" style="103" customWidth="1"/>
    <col min="3078" max="3078" width="16.28515625" style="103" customWidth="1"/>
    <col min="3079" max="3079" width="15.140625" style="103" customWidth="1"/>
    <col min="3080" max="3328" width="8.85546875" style="103"/>
    <col min="3329" max="3329" width="27.42578125" style="103" customWidth="1"/>
    <col min="3330" max="3330" width="11.5703125" style="103" bestFit="1" customWidth="1"/>
    <col min="3331" max="3331" width="10.42578125" style="103" customWidth="1"/>
    <col min="3332" max="3332" width="12.42578125" style="103" customWidth="1"/>
    <col min="3333" max="3333" width="2" style="103" customWidth="1"/>
    <col min="3334" max="3334" width="16.28515625" style="103" customWidth="1"/>
    <col min="3335" max="3335" width="15.140625" style="103" customWidth="1"/>
    <col min="3336" max="3584" width="8.85546875" style="103"/>
    <col min="3585" max="3585" width="27.42578125" style="103" customWidth="1"/>
    <col min="3586" max="3586" width="11.5703125" style="103" bestFit="1" customWidth="1"/>
    <col min="3587" max="3587" width="10.42578125" style="103" customWidth="1"/>
    <col min="3588" max="3588" width="12.42578125" style="103" customWidth="1"/>
    <col min="3589" max="3589" width="2" style="103" customWidth="1"/>
    <col min="3590" max="3590" width="16.28515625" style="103" customWidth="1"/>
    <col min="3591" max="3591" width="15.140625" style="103" customWidth="1"/>
    <col min="3592" max="3840" width="8.85546875" style="103"/>
    <col min="3841" max="3841" width="27.42578125" style="103" customWidth="1"/>
    <col min="3842" max="3842" width="11.5703125" style="103" bestFit="1" customWidth="1"/>
    <col min="3843" max="3843" width="10.42578125" style="103" customWidth="1"/>
    <col min="3844" max="3844" width="12.42578125" style="103" customWidth="1"/>
    <col min="3845" max="3845" width="2" style="103" customWidth="1"/>
    <col min="3846" max="3846" width="16.28515625" style="103" customWidth="1"/>
    <col min="3847" max="3847" width="15.140625" style="103" customWidth="1"/>
    <col min="3848" max="4096" width="8.85546875" style="103"/>
    <col min="4097" max="4097" width="27.42578125" style="103" customWidth="1"/>
    <col min="4098" max="4098" width="11.5703125" style="103" bestFit="1" customWidth="1"/>
    <col min="4099" max="4099" width="10.42578125" style="103" customWidth="1"/>
    <col min="4100" max="4100" width="12.42578125" style="103" customWidth="1"/>
    <col min="4101" max="4101" width="2" style="103" customWidth="1"/>
    <col min="4102" max="4102" width="16.28515625" style="103" customWidth="1"/>
    <col min="4103" max="4103" width="15.140625" style="103" customWidth="1"/>
    <col min="4104" max="4352" width="8.85546875" style="103"/>
    <col min="4353" max="4353" width="27.42578125" style="103" customWidth="1"/>
    <col min="4354" max="4354" width="11.5703125" style="103" bestFit="1" customWidth="1"/>
    <col min="4355" max="4355" width="10.42578125" style="103" customWidth="1"/>
    <col min="4356" max="4356" width="12.42578125" style="103" customWidth="1"/>
    <col min="4357" max="4357" width="2" style="103" customWidth="1"/>
    <col min="4358" max="4358" width="16.28515625" style="103" customWidth="1"/>
    <col min="4359" max="4359" width="15.140625" style="103" customWidth="1"/>
    <col min="4360" max="4608" width="8.85546875" style="103"/>
    <col min="4609" max="4609" width="27.42578125" style="103" customWidth="1"/>
    <col min="4610" max="4610" width="11.5703125" style="103" bestFit="1" customWidth="1"/>
    <col min="4611" max="4611" width="10.42578125" style="103" customWidth="1"/>
    <col min="4612" max="4612" width="12.42578125" style="103" customWidth="1"/>
    <col min="4613" max="4613" width="2" style="103" customWidth="1"/>
    <col min="4614" max="4614" width="16.28515625" style="103" customWidth="1"/>
    <col min="4615" max="4615" width="15.140625" style="103" customWidth="1"/>
    <col min="4616" max="4864" width="8.85546875" style="103"/>
    <col min="4865" max="4865" width="27.42578125" style="103" customWidth="1"/>
    <col min="4866" max="4866" width="11.5703125" style="103" bestFit="1" customWidth="1"/>
    <col min="4867" max="4867" width="10.42578125" style="103" customWidth="1"/>
    <col min="4868" max="4868" width="12.42578125" style="103" customWidth="1"/>
    <col min="4869" max="4869" width="2" style="103" customWidth="1"/>
    <col min="4870" max="4870" width="16.28515625" style="103" customWidth="1"/>
    <col min="4871" max="4871" width="15.140625" style="103" customWidth="1"/>
    <col min="4872" max="5120" width="8.85546875" style="103"/>
    <col min="5121" max="5121" width="27.42578125" style="103" customWidth="1"/>
    <col min="5122" max="5122" width="11.5703125" style="103" bestFit="1" customWidth="1"/>
    <col min="5123" max="5123" width="10.42578125" style="103" customWidth="1"/>
    <col min="5124" max="5124" width="12.42578125" style="103" customWidth="1"/>
    <col min="5125" max="5125" width="2" style="103" customWidth="1"/>
    <col min="5126" max="5126" width="16.28515625" style="103" customWidth="1"/>
    <col min="5127" max="5127" width="15.140625" style="103" customWidth="1"/>
    <col min="5128" max="5376" width="8.85546875" style="103"/>
    <col min="5377" max="5377" width="27.42578125" style="103" customWidth="1"/>
    <col min="5378" max="5378" width="11.5703125" style="103" bestFit="1" customWidth="1"/>
    <col min="5379" max="5379" width="10.42578125" style="103" customWidth="1"/>
    <col min="5380" max="5380" width="12.42578125" style="103" customWidth="1"/>
    <col min="5381" max="5381" width="2" style="103" customWidth="1"/>
    <col min="5382" max="5382" width="16.28515625" style="103" customWidth="1"/>
    <col min="5383" max="5383" width="15.140625" style="103" customWidth="1"/>
    <col min="5384" max="5632" width="8.85546875" style="103"/>
    <col min="5633" max="5633" width="27.42578125" style="103" customWidth="1"/>
    <col min="5634" max="5634" width="11.5703125" style="103" bestFit="1" customWidth="1"/>
    <col min="5635" max="5635" width="10.42578125" style="103" customWidth="1"/>
    <col min="5636" max="5636" width="12.42578125" style="103" customWidth="1"/>
    <col min="5637" max="5637" width="2" style="103" customWidth="1"/>
    <col min="5638" max="5638" width="16.28515625" style="103" customWidth="1"/>
    <col min="5639" max="5639" width="15.140625" style="103" customWidth="1"/>
    <col min="5640" max="5888" width="8.85546875" style="103"/>
    <col min="5889" max="5889" width="27.42578125" style="103" customWidth="1"/>
    <col min="5890" max="5890" width="11.5703125" style="103" bestFit="1" customWidth="1"/>
    <col min="5891" max="5891" width="10.42578125" style="103" customWidth="1"/>
    <col min="5892" max="5892" width="12.42578125" style="103" customWidth="1"/>
    <col min="5893" max="5893" width="2" style="103" customWidth="1"/>
    <col min="5894" max="5894" width="16.28515625" style="103" customWidth="1"/>
    <col min="5895" max="5895" width="15.140625" style="103" customWidth="1"/>
    <col min="5896" max="6144" width="8.85546875" style="103"/>
    <col min="6145" max="6145" width="27.42578125" style="103" customWidth="1"/>
    <col min="6146" max="6146" width="11.5703125" style="103" bestFit="1" customWidth="1"/>
    <col min="6147" max="6147" width="10.42578125" style="103" customWidth="1"/>
    <col min="6148" max="6148" width="12.42578125" style="103" customWidth="1"/>
    <col min="6149" max="6149" width="2" style="103" customWidth="1"/>
    <col min="6150" max="6150" width="16.28515625" style="103" customWidth="1"/>
    <col min="6151" max="6151" width="15.140625" style="103" customWidth="1"/>
    <col min="6152" max="6400" width="8.85546875" style="103"/>
    <col min="6401" max="6401" width="27.42578125" style="103" customWidth="1"/>
    <col min="6402" max="6402" width="11.5703125" style="103" bestFit="1" customWidth="1"/>
    <col min="6403" max="6403" width="10.42578125" style="103" customWidth="1"/>
    <col min="6404" max="6404" width="12.42578125" style="103" customWidth="1"/>
    <col min="6405" max="6405" width="2" style="103" customWidth="1"/>
    <col min="6406" max="6406" width="16.28515625" style="103" customWidth="1"/>
    <col min="6407" max="6407" width="15.140625" style="103" customWidth="1"/>
    <col min="6408" max="6656" width="8.85546875" style="103"/>
    <col min="6657" max="6657" width="27.42578125" style="103" customWidth="1"/>
    <col min="6658" max="6658" width="11.5703125" style="103" bestFit="1" customWidth="1"/>
    <col min="6659" max="6659" width="10.42578125" style="103" customWidth="1"/>
    <col min="6660" max="6660" width="12.42578125" style="103" customWidth="1"/>
    <col min="6661" max="6661" width="2" style="103" customWidth="1"/>
    <col min="6662" max="6662" width="16.28515625" style="103" customWidth="1"/>
    <col min="6663" max="6663" width="15.140625" style="103" customWidth="1"/>
    <col min="6664" max="6912" width="8.85546875" style="103"/>
    <col min="6913" max="6913" width="27.42578125" style="103" customWidth="1"/>
    <col min="6914" max="6914" width="11.5703125" style="103" bestFit="1" customWidth="1"/>
    <col min="6915" max="6915" width="10.42578125" style="103" customWidth="1"/>
    <col min="6916" max="6916" width="12.42578125" style="103" customWidth="1"/>
    <col min="6917" max="6917" width="2" style="103" customWidth="1"/>
    <col min="6918" max="6918" width="16.28515625" style="103" customWidth="1"/>
    <col min="6919" max="6919" width="15.140625" style="103" customWidth="1"/>
    <col min="6920" max="7168" width="8.85546875" style="103"/>
    <col min="7169" max="7169" width="27.42578125" style="103" customWidth="1"/>
    <col min="7170" max="7170" width="11.5703125" style="103" bestFit="1" customWidth="1"/>
    <col min="7171" max="7171" width="10.42578125" style="103" customWidth="1"/>
    <col min="7172" max="7172" width="12.42578125" style="103" customWidth="1"/>
    <col min="7173" max="7173" width="2" style="103" customWidth="1"/>
    <col min="7174" max="7174" width="16.28515625" style="103" customWidth="1"/>
    <col min="7175" max="7175" width="15.140625" style="103" customWidth="1"/>
    <col min="7176" max="7424" width="8.85546875" style="103"/>
    <col min="7425" max="7425" width="27.42578125" style="103" customWidth="1"/>
    <col min="7426" max="7426" width="11.5703125" style="103" bestFit="1" customWidth="1"/>
    <col min="7427" max="7427" width="10.42578125" style="103" customWidth="1"/>
    <col min="7428" max="7428" width="12.42578125" style="103" customWidth="1"/>
    <col min="7429" max="7429" width="2" style="103" customWidth="1"/>
    <col min="7430" max="7430" width="16.28515625" style="103" customWidth="1"/>
    <col min="7431" max="7431" width="15.140625" style="103" customWidth="1"/>
    <col min="7432" max="7680" width="8.85546875" style="103"/>
    <col min="7681" max="7681" width="27.42578125" style="103" customWidth="1"/>
    <col min="7682" max="7682" width="11.5703125" style="103" bestFit="1" customWidth="1"/>
    <col min="7683" max="7683" width="10.42578125" style="103" customWidth="1"/>
    <col min="7684" max="7684" width="12.42578125" style="103" customWidth="1"/>
    <col min="7685" max="7685" width="2" style="103" customWidth="1"/>
    <col min="7686" max="7686" width="16.28515625" style="103" customWidth="1"/>
    <col min="7687" max="7687" width="15.140625" style="103" customWidth="1"/>
    <col min="7688" max="7936" width="8.85546875" style="103"/>
    <col min="7937" max="7937" width="27.42578125" style="103" customWidth="1"/>
    <col min="7938" max="7938" width="11.5703125" style="103" bestFit="1" customWidth="1"/>
    <col min="7939" max="7939" width="10.42578125" style="103" customWidth="1"/>
    <col min="7940" max="7940" width="12.42578125" style="103" customWidth="1"/>
    <col min="7941" max="7941" width="2" style="103" customWidth="1"/>
    <col min="7942" max="7942" width="16.28515625" style="103" customWidth="1"/>
    <col min="7943" max="7943" width="15.140625" style="103" customWidth="1"/>
    <col min="7944" max="8192" width="8.85546875" style="103"/>
    <col min="8193" max="8193" width="27.42578125" style="103" customWidth="1"/>
    <col min="8194" max="8194" width="11.5703125" style="103" bestFit="1" customWidth="1"/>
    <col min="8195" max="8195" width="10.42578125" style="103" customWidth="1"/>
    <col min="8196" max="8196" width="12.42578125" style="103" customWidth="1"/>
    <col min="8197" max="8197" width="2" style="103" customWidth="1"/>
    <col min="8198" max="8198" width="16.28515625" style="103" customWidth="1"/>
    <col min="8199" max="8199" width="15.140625" style="103" customWidth="1"/>
    <col min="8200" max="8448" width="8.85546875" style="103"/>
    <col min="8449" max="8449" width="27.42578125" style="103" customWidth="1"/>
    <col min="8450" max="8450" width="11.5703125" style="103" bestFit="1" customWidth="1"/>
    <col min="8451" max="8451" width="10.42578125" style="103" customWidth="1"/>
    <col min="8452" max="8452" width="12.42578125" style="103" customWidth="1"/>
    <col min="8453" max="8453" width="2" style="103" customWidth="1"/>
    <col min="8454" max="8454" width="16.28515625" style="103" customWidth="1"/>
    <col min="8455" max="8455" width="15.140625" style="103" customWidth="1"/>
    <col min="8456" max="8704" width="8.85546875" style="103"/>
    <col min="8705" max="8705" width="27.42578125" style="103" customWidth="1"/>
    <col min="8706" max="8706" width="11.5703125" style="103" bestFit="1" customWidth="1"/>
    <col min="8707" max="8707" width="10.42578125" style="103" customWidth="1"/>
    <col min="8708" max="8708" width="12.42578125" style="103" customWidth="1"/>
    <col min="8709" max="8709" width="2" style="103" customWidth="1"/>
    <col min="8710" max="8710" width="16.28515625" style="103" customWidth="1"/>
    <col min="8711" max="8711" width="15.140625" style="103" customWidth="1"/>
    <col min="8712" max="8960" width="8.85546875" style="103"/>
    <col min="8961" max="8961" width="27.42578125" style="103" customWidth="1"/>
    <col min="8962" max="8962" width="11.5703125" style="103" bestFit="1" customWidth="1"/>
    <col min="8963" max="8963" width="10.42578125" style="103" customWidth="1"/>
    <col min="8964" max="8964" width="12.42578125" style="103" customWidth="1"/>
    <col min="8965" max="8965" width="2" style="103" customWidth="1"/>
    <col min="8966" max="8966" width="16.28515625" style="103" customWidth="1"/>
    <col min="8967" max="8967" width="15.140625" style="103" customWidth="1"/>
    <col min="8968" max="9216" width="8.85546875" style="103"/>
    <col min="9217" max="9217" width="27.42578125" style="103" customWidth="1"/>
    <col min="9218" max="9218" width="11.5703125" style="103" bestFit="1" customWidth="1"/>
    <col min="9219" max="9219" width="10.42578125" style="103" customWidth="1"/>
    <col min="9220" max="9220" width="12.42578125" style="103" customWidth="1"/>
    <col min="9221" max="9221" width="2" style="103" customWidth="1"/>
    <col min="9222" max="9222" width="16.28515625" style="103" customWidth="1"/>
    <col min="9223" max="9223" width="15.140625" style="103" customWidth="1"/>
    <col min="9224" max="9472" width="8.85546875" style="103"/>
    <col min="9473" max="9473" width="27.42578125" style="103" customWidth="1"/>
    <col min="9474" max="9474" width="11.5703125" style="103" bestFit="1" customWidth="1"/>
    <col min="9475" max="9475" width="10.42578125" style="103" customWidth="1"/>
    <col min="9476" max="9476" width="12.42578125" style="103" customWidth="1"/>
    <col min="9477" max="9477" width="2" style="103" customWidth="1"/>
    <col min="9478" max="9478" width="16.28515625" style="103" customWidth="1"/>
    <col min="9479" max="9479" width="15.140625" style="103" customWidth="1"/>
    <col min="9480" max="9728" width="8.85546875" style="103"/>
    <col min="9729" max="9729" width="27.42578125" style="103" customWidth="1"/>
    <col min="9730" max="9730" width="11.5703125" style="103" bestFit="1" customWidth="1"/>
    <col min="9731" max="9731" width="10.42578125" style="103" customWidth="1"/>
    <col min="9732" max="9732" width="12.42578125" style="103" customWidth="1"/>
    <col min="9733" max="9733" width="2" style="103" customWidth="1"/>
    <col min="9734" max="9734" width="16.28515625" style="103" customWidth="1"/>
    <col min="9735" max="9735" width="15.140625" style="103" customWidth="1"/>
    <col min="9736" max="9984" width="8.85546875" style="103"/>
    <col min="9985" max="9985" width="27.42578125" style="103" customWidth="1"/>
    <col min="9986" max="9986" width="11.5703125" style="103" bestFit="1" customWidth="1"/>
    <col min="9987" max="9987" width="10.42578125" style="103" customWidth="1"/>
    <col min="9988" max="9988" width="12.42578125" style="103" customWidth="1"/>
    <col min="9989" max="9989" width="2" style="103" customWidth="1"/>
    <col min="9990" max="9990" width="16.28515625" style="103" customWidth="1"/>
    <col min="9991" max="9991" width="15.140625" style="103" customWidth="1"/>
    <col min="9992" max="10240" width="8.85546875" style="103"/>
    <col min="10241" max="10241" width="27.42578125" style="103" customWidth="1"/>
    <col min="10242" max="10242" width="11.5703125" style="103" bestFit="1" customWidth="1"/>
    <col min="10243" max="10243" width="10.42578125" style="103" customWidth="1"/>
    <col min="10244" max="10244" width="12.42578125" style="103" customWidth="1"/>
    <col min="10245" max="10245" width="2" style="103" customWidth="1"/>
    <col min="10246" max="10246" width="16.28515625" style="103" customWidth="1"/>
    <col min="10247" max="10247" width="15.140625" style="103" customWidth="1"/>
    <col min="10248" max="10496" width="8.85546875" style="103"/>
    <col min="10497" max="10497" width="27.42578125" style="103" customWidth="1"/>
    <col min="10498" max="10498" width="11.5703125" style="103" bestFit="1" customWidth="1"/>
    <col min="10499" max="10499" width="10.42578125" style="103" customWidth="1"/>
    <col min="10500" max="10500" width="12.42578125" style="103" customWidth="1"/>
    <col min="10501" max="10501" width="2" style="103" customWidth="1"/>
    <col min="10502" max="10502" width="16.28515625" style="103" customWidth="1"/>
    <col min="10503" max="10503" width="15.140625" style="103" customWidth="1"/>
    <col min="10504" max="10752" width="8.85546875" style="103"/>
    <col min="10753" max="10753" width="27.42578125" style="103" customWidth="1"/>
    <col min="10754" max="10754" width="11.5703125" style="103" bestFit="1" customWidth="1"/>
    <col min="10755" max="10755" width="10.42578125" style="103" customWidth="1"/>
    <col min="10756" max="10756" width="12.42578125" style="103" customWidth="1"/>
    <col min="10757" max="10757" width="2" style="103" customWidth="1"/>
    <col min="10758" max="10758" width="16.28515625" style="103" customWidth="1"/>
    <col min="10759" max="10759" width="15.140625" style="103" customWidth="1"/>
    <col min="10760" max="11008" width="8.85546875" style="103"/>
    <col min="11009" max="11009" width="27.42578125" style="103" customWidth="1"/>
    <col min="11010" max="11010" width="11.5703125" style="103" bestFit="1" customWidth="1"/>
    <col min="11011" max="11011" width="10.42578125" style="103" customWidth="1"/>
    <col min="11012" max="11012" width="12.42578125" style="103" customWidth="1"/>
    <col min="11013" max="11013" width="2" style="103" customWidth="1"/>
    <col min="11014" max="11014" width="16.28515625" style="103" customWidth="1"/>
    <col min="11015" max="11015" width="15.140625" style="103" customWidth="1"/>
    <col min="11016" max="11264" width="8.85546875" style="103"/>
    <col min="11265" max="11265" width="27.42578125" style="103" customWidth="1"/>
    <col min="11266" max="11266" width="11.5703125" style="103" bestFit="1" customWidth="1"/>
    <col min="11267" max="11267" width="10.42578125" style="103" customWidth="1"/>
    <col min="11268" max="11268" width="12.42578125" style="103" customWidth="1"/>
    <col min="11269" max="11269" width="2" style="103" customWidth="1"/>
    <col min="11270" max="11270" width="16.28515625" style="103" customWidth="1"/>
    <col min="11271" max="11271" width="15.140625" style="103" customWidth="1"/>
    <col min="11272" max="11520" width="8.85546875" style="103"/>
    <col min="11521" max="11521" width="27.42578125" style="103" customWidth="1"/>
    <col min="11522" max="11522" width="11.5703125" style="103" bestFit="1" customWidth="1"/>
    <col min="11523" max="11523" width="10.42578125" style="103" customWidth="1"/>
    <col min="11524" max="11524" width="12.42578125" style="103" customWidth="1"/>
    <col min="11525" max="11525" width="2" style="103" customWidth="1"/>
    <col min="11526" max="11526" width="16.28515625" style="103" customWidth="1"/>
    <col min="11527" max="11527" width="15.140625" style="103" customWidth="1"/>
    <col min="11528" max="11776" width="8.85546875" style="103"/>
    <col min="11777" max="11777" width="27.42578125" style="103" customWidth="1"/>
    <col min="11778" max="11778" width="11.5703125" style="103" bestFit="1" customWidth="1"/>
    <col min="11779" max="11779" width="10.42578125" style="103" customWidth="1"/>
    <col min="11780" max="11780" width="12.42578125" style="103" customWidth="1"/>
    <col min="11781" max="11781" width="2" style="103" customWidth="1"/>
    <col min="11782" max="11782" width="16.28515625" style="103" customWidth="1"/>
    <col min="11783" max="11783" width="15.140625" style="103" customWidth="1"/>
    <col min="11784" max="12032" width="8.85546875" style="103"/>
    <col min="12033" max="12033" width="27.42578125" style="103" customWidth="1"/>
    <col min="12034" max="12034" width="11.5703125" style="103" bestFit="1" customWidth="1"/>
    <col min="12035" max="12035" width="10.42578125" style="103" customWidth="1"/>
    <col min="12036" max="12036" width="12.42578125" style="103" customWidth="1"/>
    <col min="12037" max="12037" width="2" style="103" customWidth="1"/>
    <col min="12038" max="12038" width="16.28515625" style="103" customWidth="1"/>
    <col min="12039" max="12039" width="15.140625" style="103" customWidth="1"/>
    <col min="12040" max="12288" width="8.85546875" style="103"/>
    <col min="12289" max="12289" width="27.42578125" style="103" customWidth="1"/>
    <col min="12290" max="12290" width="11.5703125" style="103" bestFit="1" customWidth="1"/>
    <col min="12291" max="12291" width="10.42578125" style="103" customWidth="1"/>
    <col min="12292" max="12292" width="12.42578125" style="103" customWidth="1"/>
    <col min="12293" max="12293" width="2" style="103" customWidth="1"/>
    <col min="12294" max="12294" width="16.28515625" style="103" customWidth="1"/>
    <col min="12295" max="12295" width="15.140625" style="103" customWidth="1"/>
    <col min="12296" max="12544" width="8.85546875" style="103"/>
    <col min="12545" max="12545" width="27.42578125" style="103" customWidth="1"/>
    <col min="12546" max="12546" width="11.5703125" style="103" bestFit="1" customWidth="1"/>
    <col min="12547" max="12547" width="10.42578125" style="103" customWidth="1"/>
    <col min="12548" max="12548" width="12.42578125" style="103" customWidth="1"/>
    <col min="12549" max="12549" width="2" style="103" customWidth="1"/>
    <col min="12550" max="12550" width="16.28515625" style="103" customWidth="1"/>
    <col min="12551" max="12551" width="15.140625" style="103" customWidth="1"/>
    <col min="12552" max="12800" width="8.85546875" style="103"/>
    <col min="12801" max="12801" width="27.42578125" style="103" customWidth="1"/>
    <col min="12802" max="12802" width="11.5703125" style="103" bestFit="1" customWidth="1"/>
    <col min="12803" max="12803" width="10.42578125" style="103" customWidth="1"/>
    <col min="12804" max="12804" width="12.42578125" style="103" customWidth="1"/>
    <col min="12805" max="12805" width="2" style="103" customWidth="1"/>
    <col min="12806" max="12806" width="16.28515625" style="103" customWidth="1"/>
    <col min="12807" max="12807" width="15.140625" style="103" customWidth="1"/>
    <col min="12808" max="13056" width="8.85546875" style="103"/>
    <col min="13057" max="13057" width="27.42578125" style="103" customWidth="1"/>
    <col min="13058" max="13058" width="11.5703125" style="103" bestFit="1" customWidth="1"/>
    <col min="13059" max="13059" width="10.42578125" style="103" customWidth="1"/>
    <col min="13060" max="13060" width="12.42578125" style="103" customWidth="1"/>
    <col min="13061" max="13061" width="2" style="103" customWidth="1"/>
    <col min="13062" max="13062" width="16.28515625" style="103" customWidth="1"/>
    <col min="13063" max="13063" width="15.140625" style="103" customWidth="1"/>
    <col min="13064" max="13312" width="8.85546875" style="103"/>
    <col min="13313" max="13313" width="27.42578125" style="103" customWidth="1"/>
    <col min="13314" max="13314" width="11.5703125" style="103" bestFit="1" customWidth="1"/>
    <col min="13315" max="13315" width="10.42578125" style="103" customWidth="1"/>
    <col min="13316" max="13316" width="12.42578125" style="103" customWidth="1"/>
    <col min="13317" max="13317" width="2" style="103" customWidth="1"/>
    <col min="13318" max="13318" width="16.28515625" style="103" customWidth="1"/>
    <col min="13319" max="13319" width="15.140625" style="103" customWidth="1"/>
    <col min="13320" max="13568" width="8.85546875" style="103"/>
    <col min="13569" max="13569" width="27.42578125" style="103" customWidth="1"/>
    <col min="13570" max="13570" width="11.5703125" style="103" bestFit="1" customWidth="1"/>
    <col min="13571" max="13571" width="10.42578125" style="103" customWidth="1"/>
    <col min="13572" max="13572" width="12.42578125" style="103" customWidth="1"/>
    <col min="13573" max="13573" width="2" style="103" customWidth="1"/>
    <col min="13574" max="13574" width="16.28515625" style="103" customWidth="1"/>
    <col min="13575" max="13575" width="15.140625" style="103" customWidth="1"/>
    <col min="13576" max="13824" width="8.85546875" style="103"/>
    <col min="13825" max="13825" width="27.42578125" style="103" customWidth="1"/>
    <col min="13826" max="13826" width="11.5703125" style="103" bestFit="1" customWidth="1"/>
    <col min="13827" max="13827" width="10.42578125" style="103" customWidth="1"/>
    <col min="13828" max="13828" width="12.42578125" style="103" customWidth="1"/>
    <col min="13829" max="13829" width="2" style="103" customWidth="1"/>
    <col min="13830" max="13830" width="16.28515625" style="103" customWidth="1"/>
    <col min="13831" max="13831" width="15.140625" style="103" customWidth="1"/>
    <col min="13832" max="14080" width="8.85546875" style="103"/>
    <col min="14081" max="14081" width="27.42578125" style="103" customWidth="1"/>
    <col min="14082" max="14082" width="11.5703125" style="103" bestFit="1" customWidth="1"/>
    <col min="14083" max="14083" width="10.42578125" style="103" customWidth="1"/>
    <col min="14084" max="14084" width="12.42578125" style="103" customWidth="1"/>
    <col min="14085" max="14085" width="2" style="103" customWidth="1"/>
    <col min="14086" max="14086" width="16.28515625" style="103" customWidth="1"/>
    <col min="14087" max="14087" width="15.140625" style="103" customWidth="1"/>
    <col min="14088" max="14336" width="8.85546875" style="103"/>
    <col min="14337" max="14337" width="27.42578125" style="103" customWidth="1"/>
    <col min="14338" max="14338" width="11.5703125" style="103" bestFit="1" customWidth="1"/>
    <col min="14339" max="14339" width="10.42578125" style="103" customWidth="1"/>
    <col min="14340" max="14340" width="12.42578125" style="103" customWidth="1"/>
    <col min="14341" max="14341" width="2" style="103" customWidth="1"/>
    <col min="14342" max="14342" width="16.28515625" style="103" customWidth="1"/>
    <col min="14343" max="14343" width="15.140625" style="103" customWidth="1"/>
    <col min="14344" max="14592" width="8.85546875" style="103"/>
    <col min="14593" max="14593" width="27.42578125" style="103" customWidth="1"/>
    <col min="14594" max="14594" width="11.5703125" style="103" bestFit="1" customWidth="1"/>
    <col min="14595" max="14595" width="10.42578125" style="103" customWidth="1"/>
    <col min="14596" max="14596" width="12.42578125" style="103" customWidth="1"/>
    <col min="14597" max="14597" width="2" style="103" customWidth="1"/>
    <col min="14598" max="14598" width="16.28515625" style="103" customWidth="1"/>
    <col min="14599" max="14599" width="15.140625" style="103" customWidth="1"/>
    <col min="14600" max="14848" width="8.85546875" style="103"/>
    <col min="14849" max="14849" width="27.42578125" style="103" customWidth="1"/>
    <col min="14850" max="14850" width="11.5703125" style="103" bestFit="1" customWidth="1"/>
    <col min="14851" max="14851" width="10.42578125" style="103" customWidth="1"/>
    <col min="14852" max="14852" width="12.42578125" style="103" customWidth="1"/>
    <col min="14853" max="14853" width="2" style="103" customWidth="1"/>
    <col min="14854" max="14854" width="16.28515625" style="103" customWidth="1"/>
    <col min="14855" max="14855" width="15.140625" style="103" customWidth="1"/>
    <col min="14856" max="15104" width="8.85546875" style="103"/>
    <col min="15105" max="15105" width="27.42578125" style="103" customWidth="1"/>
    <col min="15106" max="15106" width="11.5703125" style="103" bestFit="1" customWidth="1"/>
    <col min="15107" max="15107" width="10.42578125" style="103" customWidth="1"/>
    <col min="15108" max="15108" width="12.42578125" style="103" customWidth="1"/>
    <col min="15109" max="15109" width="2" style="103" customWidth="1"/>
    <col min="15110" max="15110" width="16.28515625" style="103" customWidth="1"/>
    <col min="15111" max="15111" width="15.140625" style="103" customWidth="1"/>
    <col min="15112" max="15360" width="8.85546875" style="103"/>
    <col min="15361" max="15361" width="27.42578125" style="103" customWidth="1"/>
    <col min="15362" max="15362" width="11.5703125" style="103" bestFit="1" customWidth="1"/>
    <col min="15363" max="15363" width="10.42578125" style="103" customWidth="1"/>
    <col min="15364" max="15364" width="12.42578125" style="103" customWidth="1"/>
    <col min="15365" max="15365" width="2" style="103" customWidth="1"/>
    <col min="15366" max="15366" width="16.28515625" style="103" customWidth="1"/>
    <col min="15367" max="15367" width="15.140625" style="103" customWidth="1"/>
    <col min="15368" max="15616" width="8.85546875" style="103"/>
    <col min="15617" max="15617" width="27.42578125" style="103" customWidth="1"/>
    <col min="15618" max="15618" width="11.5703125" style="103" bestFit="1" customWidth="1"/>
    <col min="15619" max="15619" width="10.42578125" style="103" customWidth="1"/>
    <col min="15620" max="15620" width="12.42578125" style="103" customWidth="1"/>
    <col min="15621" max="15621" width="2" style="103" customWidth="1"/>
    <col min="15622" max="15622" width="16.28515625" style="103" customWidth="1"/>
    <col min="15623" max="15623" width="15.140625" style="103" customWidth="1"/>
    <col min="15624" max="15872" width="8.85546875" style="103"/>
    <col min="15873" max="15873" width="27.42578125" style="103" customWidth="1"/>
    <col min="15874" max="15874" width="11.5703125" style="103" bestFit="1" customWidth="1"/>
    <col min="15875" max="15875" width="10.42578125" style="103" customWidth="1"/>
    <col min="15876" max="15876" width="12.42578125" style="103" customWidth="1"/>
    <col min="15877" max="15877" width="2" style="103" customWidth="1"/>
    <col min="15878" max="15878" width="16.28515625" style="103" customWidth="1"/>
    <col min="15879" max="15879" width="15.140625" style="103" customWidth="1"/>
    <col min="15880" max="16128" width="8.85546875" style="103"/>
    <col min="16129" max="16129" width="27.42578125" style="103" customWidth="1"/>
    <col min="16130" max="16130" width="11.5703125" style="103" bestFit="1" customWidth="1"/>
    <col min="16131" max="16131" width="10.42578125" style="103" customWidth="1"/>
    <col min="16132" max="16132" width="12.42578125" style="103" customWidth="1"/>
    <col min="16133" max="16133" width="2" style="103" customWidth="1"/>
    <col min="16134" max="16134" width="16.28515625" style="103" customWidth="1"/>
    <col min="16135" max="16135" width="15.140625" style="103" customWidth="1"/>
    <col min="16136" max="16384" width="8.85546875" style="103"/>
  </cols>
  <sheetData>
    <row r="1" spans="1:8" ht="15.75">
      <c r="A1" s="176" t="s">
        <v>75</v>
      </c>
      <c r="B1" s="176"/>
      <c r="C1" s="176"/>
      <c r="D1" s="176"/>
      <c r="F1" s="181"/>
      <c r="G1" s="181"/>
    </row>
    <row r="2" spans="1:8" ht="15" customHeight="1" thickBot="1">
      <c r="A2" s="177" t="s">
        <v>76</v>
      </c>
      <c r="B2" s="177"/>
      <c r="C2" s="177"/>
      <c r="D2" s="177"/>
      <c r="F2" s="177"/>
      <c r="G2" s="177"/>
      <c r="H2" s="153"/>
    </row>
    <row r="3" spans="1:8" ht="54" customHeight="1">
      <c r="A3" s="104"/>
      <c r="B3" s="104"/>
      <c r="C3" s="104"/>
      <c r="D3" s="105"/>
      <c r="F3" s="178" t="s">
        <v>109</v>
      </c>
      <c r="G3" s="178" t="s">
        <v>26</v>
      </c>
      <c r="H3" s="106"/>
    </row>
    <row r="4" spans="1:8" ht="15.75">
      <c r="A4" s="107"/>
      <c r="B4" s="108" t="s">
        <v>77</v>
      </c>
      <c r="C4" s="108" t="s">
        <v>77</v>
      </c>
      <c r="D4" s="109" t="s">
        <v>78</v>
      </c>
      <c r="F4" s="179"/>
      <c r="G4" s="179"/>
      <c r="H4" s="109" t="s">
        <v>78</v>
      </c>
    </row>
    <row r="5" spans="1:8" ht="16.5" thickBot="1">
      <c r="A5" s="110" t="s">
        <v>13</v>
      </c>
      <c r="B5" s="111" t="s">
        <v>110</v>
      </c>
      <c r="C5" s="111" t="s">
        <v>111</v>
      </c>
      <c r="D5" s="112" t="s">
        <v>79</v>
      </c>
      <c r="F5" s="180"/>
      <c r="G5" s="180"/>
      <c r="H5" s="109" t="s">
        <v>79</v>
      </c>
    </row>
    <row r="6" spans="1:8">
      <c r="A6" s="75" t="s">
        <v>80</v>
      </c>
      <c r="B6" s="113">
        <v>9244</v>
      </c>
      <c r="C6" s="114">
        <f>'FGMG Allocation'!B10</f>
        <v>9564</v>
      </c>
      <c r="D6" s="115">
        <f>C6/B6-1</f>
        <v>3.461704889658157E-2</v>
      </c>
      <c r="F6" s="116">
        <v>38412</v>
      </c>
      <c r="G6" s="117">
        <f>'FGMG Allocation'!D10</f>
        <v>40687</v>
      </c>
      <c r="H6" s="118">
        <f>G6/F6-1</f>
        <v>5.9226283453087669E-2</v>
      </c>
    </row>
    <row r="7" spans="1:8">
      <c r="A7" s="119" t="s">
        <v>81</v>
      </c>
      <c r="B7" s="120">
        <v>32899</v>
      </c>
      <c r="C7" s="48">
        <f>'FGMG Allocation'!B11</f>
        <v>34564</v>
      </c>
      <c r="D7" s="118">
        <f t="shared" ref="D7:D33" si="0">C7/B7-1</f>
        <v>5.0609441016444379E-2</v>
      </c>
      <c r="F7" s="121">
        <v>136707</v>
      </c>
      <c r="G7" s="122">
        <f>'FGMG Allocation'!D11</f>
        <v>147043</v>
      </c>
      <c r="H7" s="118">
        <f t="shared" ref="H7:H34" si="1">G7/F7-1</f>
        <v>7.560695502059156E-2</v>
      </c>
    </row>
    <row r="8" spans="1:8">
      <c r="A8" s="119" t="s">
        <v>82</v>
      </c>
      <c r="B8" s="120">
        <v>7761</v>
      </c>
      <c r="C8" s="48">
        <f>'FGMG Allocation'!B12</f>
        <v>7622</v>
      </c>
      <c r="D8" s="118">
        <f t="shared" si="0"/>
        <v>-1.791006313619381E-2</v>
      </c>
      <c r="F8" s="121">
        <v>32250</v>
      </c>
      <c r="G8" s="122">
        <f>'FGMG Allocation'!D12</f>
        <v>32426</v>
      </c>
      <c r="H8" s="118">
        <f t="shared" si="1"/>
        <v>5.4573643410853467E-3</v>
      </c>
    </row>
    <row r="9" spans="1:8">
      <c r="A9" s="52" t="s">
        <v>83</v>
      </c>
      <c r="B9" s="120">
        <v>1212</v>
      </c>
      <c r="C9" s="48">
        <f>'FGMG Allocation'!B13</f>
        <v>1124</v>
      </c>
      <c r="D9" s="118">
        <f t="shared" si="0"/>
        <v>-7.2607260726072598E-2</v>
      </c>
      <c r="F9" s="121">
        <v>5036</v>
      </c>
      <c r="G9" s="122">
        <f>'FGMG Allocation'!D13</f>
        <v>4782</v>
      </c>
      <c r="H9" s="118">
        <f t="shared" si="1"/>
        <v>-5.0436854646544904E-2</v>
      </c>
    </row>
    <row r="10" spans="1:8">
      <c r="A10" s="123" t="s">
        <v>84</v>
      </c>
      <c r="B10" s="124">
        <v>12241</v>
      </c>
      <c r="C10" s="48">
        <f>'FGMG Allocation'!B14</f>
        <v>11867</v>
      </c>
      <c r="D10" s="118">
        <f t="shared" si="0"/>
        <v>-3.0553059390572623E-2</v>
      </c>
      <c r="F10" s="121">
        <v>50866</v>
      </c>
      <c r="G10" s="122">
        <f>'FGMG Allocation'!D14</f>
        <v>50485</v>
      </c>
      <c r="H10" s="118">
        <f t="shared" si="1"/>
        <v>-7.4902685487359122E-3</v>
      </c>
    </row>
    <row r="11" spans="1:8">
      <c r="A11" s="125" t="s">
        <v>85</v>
      </c>
      <c r="B11" s="124">
        <v>9381</v>
      </c>
      <c r="C11" s="48">
        <f>'FGMG Allocation'!B15</f>
        <v>9223</v>
      </c>
      <c r="D11" s="118">
        <f t="shared" si="0"/>
        <v>-1.6842554098710161E-2</v>
      </c>
      <c r="F11" s="121">
        <v>38981</v>
      </c>
      <c r="G11" s="122">
        <f>'FGMG Allocation'!D15</f>
        <v>39237</v>
      </c>
      <c r="H11" s="118">
        <f t="shared" si="1"/>
        <v>6.5673020189322973E-3</v>
      </c>
    </row>
    <row r="12" spans="1:8">
      <c r="A12" s="125" t="s">
        <v>86</v>
      </c>
      <c r="B12" s="124">
        <v>21490</v>
      </c>
      <c r="C12" s="48">
        <f>'FGMG Allocation'!B16</f>
        <v>19950</v>
      </c>
      <c r="D12" s="118">
        <f t="shared" si="0"/>
        <v>-7.1661237785016318E-2</v>
      </c>
      <c r="F12" s="121">
        <v>89298</v>
      </c>
      <c r="G12" s="122">
        <f>'FGMG Allocation'!D16</f>
        <v>84872</v>
      </c>
      <c r="H12" s="118">
        <f t="shared" si="1"/>
        <v>-4.9564379941320125E-2</v>
      </c>
    </row>
    <row r="13" spans="1:8">
      <c r="A13" s="125" t="s">
        <v>87</v>
      </c>
      <c r="B13" s="124">
        <v>612</v>
      </c>
      <c r="C13" s="48">
        <f>'FGMG Allocation'!B17</f>
        <v>579</v>
      </c>
      <c r="D13" s="118">
        <f t="shared" si="0"/>
        <v>-5.3921568627451011E-2</v>
      </c>
      <c r="F13" s="121">
        <v>2543</v>
      </c>
      <c r="G13" s="122">
        <f>'FGMG Allocation'!D17</f>
        <v>2463</v>
      </c>
      <c r="H13" s="118">
        <f t="shared" si="1"/>
        <v>-3.1458906802988573E-2</v>
      </c>
    </row>
    <row r="14" spans="1:8">
      <c r="A14" s="125" t="s">
        <v>88</v>
      </c>
      <c r="B14" s="124">
        <v>4099</v>
      </c>
      <c r="C14" s="48">
        <f>'FGMG Allocation'!B18</f>
        <v>4056</v>
      </c>
      <c r="D14" s="118">
        <f t="shared" si="0"/>
        <v>-1.0490363503293465E-2</v>
      </c>
      <c r="F14" s="121">
        <v>17033</v>
      </c>
      <c r="G14" s="122">
        <f>'FGMG Allocation'!D18</f>
        <v>17255</v>
      </c>
      <c r="H14" s="118">
        <f t="shared" si="1"/>
        <v>1.3033523160922877E-2</v>
      </c>
    </row>
    <row r="15" spans="1:8">
      <c r="A15" s="125" t="s">
        <v>89</v>
      </c>
      <c r="B15" s="124">
        <v>20507</v>
      </c>
      <c r="C15" s="48">
        <f>'FGMG Allocation'!B19</f>
        <v>20423</v>
      </c>
      <c r="D15" s="118">
        <f t="shared" si="0"/>
        <v>-4.096162286048699E-3</v>
      </c>
      <c r="F15" s="121">
        <v>85214</v>
      </c>
      <c r="G15" s="122">
        <f>'FGMG Allocation'!D19</f>
        <v>86884</v>
      </c>
      <c r="H15" s="118">
        <f t="shared" si="1"/>
        <v>1.9597718684723153E-2</v>
      </c>
    </row>
    <row r="16" spans="1:8">
      <c r="A16" s="125" t="s">
        <v>90</v>
      </c>
      <c r="B16" s="124">
        <v>9788</v>
      </c>
      <c r="C16" s="48">
        <f>'FGMG Allocation'!B20</f>
        <v>9546</v>
      </c>
      <c r="D16" s="118">
        <f t="shared" si="0"/>
        <v>-2.4724152022885137E-2</v>
      </c>
      <c r="F16" s="121">
        <v>40672</v>
      </c>
      <c r="G16" s="122">
        <f>'FGMG Allocation'!D20</f>
        <v>40611</v>
      </c>
      <c r="H16" s="118">
        <f t="shared" si="1"/>
        <v>-1.499803304484626E-3</v>
      </c>
    </row>
    <row r="17" spans="1:8">
      <c r="A17" s="125" t="s">
        <v>91</v>
      </c>
      <c r="B17" s="124">
        <v>1787</v>
      </c>
      <c r="C17" s="48">
        <f>'FGMG Allocation'!B21</f>
        <v>1574</v>
      </c>
      <c r="D17" s="118">
        <f t="shared" si="0"/>
        <v>-0.11919418019026307</v>
      </c>
      <c r="F17" s="121">
        <v>7426</v>
      </c>
      <c r="G17" s="122">
        <f>'FGMG Allocation'!D21</f>
        <v>6696</v>
      </c>
      <c r="H17" s="118">
        <f t="shared" si="1"/>
        <v>-9.8303258820360839E-2</v>
      </c>
    </row>
    <row r="18" spans="1:8">
      <c r="A18" s="125" t="s">
        <v>92</v>
      </c>
      <c r="B18" s="124">
        <v>1949</v>
      </c>
      <c r="C18" s="48">
        <f>'FGMG Allocation'!B22</f>
        <v>1910</v>
      </c>
      <c r="D18" s="118">
        <f t="shared" si="0"/>
        <v>-2.0010261672652629E-2</v>
      </c>
      <c r="F18" s="121">
        <v>8099</v>
      </c>
      <c r="G18" s="122">
        <f>'FGMG Allocation'!D22</f>
        <v>8126</v>
      </c>
      <c r="H18" s="118">
        <f t="shared" si="1"/>
        <v>3.333744906778513E-3</v>
      </c>
    </row>
    <row r="19" spans="1:8">
      <c r="A19" s="125" t="s">
        <v>93</v>
      </c>
      <c r="B19" s="124">
        <v>7400</v>
      </c>
      <c r="C19" s="48">
        <f>'FGMG Allocation'!B23</f>
        <v>6904</v>
      </c>
      <c r="D19" s="118">
        <f t="shared" si="0"/>
        <v>-6.7027027027027009E-2</v>
      </c>
      <c r="F19" s="121">
        <v>30750</v>
      </c>
      <c r="G19" s="122">
        <f>'FGMG Allocation'!D23</f>
        <v>29371</v>
      </c>
      <c r="H19" s="118">
        <f t="shared" si="1"/>
        <v>-4.4845528455284556E-2</v>
      </c>
    </row>
    <row r="20" spans="1:8">
      <c r="A20" s="125" t="s">
        <v>94</v>
      </c>
      <c r="B20" s="124">
        <v>47630</v>
      </c>
      <c r="C20" s="48">
        <f>'FGMG Allocation'!B24</f>
        <v>46720</v>
      </c>
      <c r="D20" s="118">
        <f t="shared" si="0"/>
        <v>-1.9105605710686535E-2</v>
      </c>
      <c r="F20" s="121">
        <v>197919</v>
      </c>
      <c r="G20" s="122">
        <f>'FGMG Allocation'!D24</f>
        <v>198758</v>
      </c>
      <c r="H20" s="118">
        <f t="shared" si="1"/>
        <v>4.2391079178856206E-3</v>
      </c>
    </row>
    <row r="21" spans="1:8">
      <c r="A21" s="125" t="s">
        <v>95</v>
      </c>
      <c r="B21" s="124">
        <v>942</v>
      </c>
      <c r="C21" s="48">
        <f>'FGMG Allocation'!B25</f>
        <v>844</v>
      </c>
      <c r="D21" s="118">
        <f t="shared" si="0"/>
        <v>-0.10403397027600847</v>
      </c>
      <c r="F21" s="121">
        <v>3914</v>
      </c>
      <c r="G21" s="122">
        <f>'FGMG Allocation'!D25</f>
        <v>3591</v>
      </c>
      <c r="H21" s="118">
        <f t="shared" si="1"/>
        <v>-8.2524271844660158E-2</v>
      </c>
    </row>
    <row r="22" spans="1:8">
      <c r="A22" s="125" t="s">
        <v>96</v>
      </c>
      <c r="B22" s="124">
        <v>3233</v>
      </c>
      <c r="C22" s="48">
        <f>'FGMG Allocation'!B26</f>
        <v>3265</v>
      </c>
      <c r="D22" s="118">
        <f t="shared" si="0"/>
        <v>9.8979276214041789E-3</v>
      </c>
      <c r="F22" s="121">
        <v>13434</v>
      </c>
      <c r="G22" s="122">
        <f>'FGMG Allocation'!D26</f>
        <v>13890</v>
      </c>
      <c r="H22" s="118">
        <f t="shared" si="1"/>
        <v>3.3943724877177228E-2</v>
      </c>
    </row>
    <row r="23" spans="1:8">
      <c r="A23" s="125" t="s">
        <v>97</v>
      </c>
      <c r="B23" s="124">
        <v>15277</v>
      </c>
      <c r="C23" s="48">
        <f>'FGMG Allocation'!B27</f>
        <v>15030</v>
      </c>
      <c r="D23" s="118">
        <f t="shared" si="0"/>
        <v>-1.6168095830333185E-2</v>
      </c>
      <c r="F23" s="121">
        <v>63481</v>
      </c>
      <c r="G23" s="122">
        <f>'FGMG Allocation'!D27</f>
        <v>63941</v>
      </c>
      <c r="H23" s="118">
        <f t="shared" si="1"/>
        <v>7.2462626612688208E-3</v>
      </c>
    </row>
    <row r="24" spans="1:8">
      <c r="A24" s="125" t="s">
        <v>98</v>
      </c>
      <c r="B24" s="124">
        <v>6859</v>
      </c>
      <c r="C24" s="48">
        <f>'FGMG Allocation'!B28</f>
        <v>6845</v>
      </c>
      <c r="D24" s="118">
        <f t="shared" si="0"/>
        <v>-2.0411138649949478E-3</v>
      </c>
      <c r="F24" s="121">
        <v>28501</v>
      </c>
      <c r="G24" s="122">
        <f>'FGMG Allocation'!D28</f>
        <v>29120</v>
      </c>
      <c r="H24" s="118">
        <f t="shared" si="1"/>
        <v>2.171853619171249E-2</v>
      </c>
    </row>
    <row r="25" spans="1:8">
      <c r="A25" s="125" t="s">
        <v>99</v>
      </c>
      <c r="B25" s="124">
        <v>6578</v>
      </c>
      <c r="C25" s="48">
        <f>'FGMG Allocation'!B29</f>
        <v>5911</v>
      </c>
      <c r="D25" s="118">
        <f t="shared" si="0"/>
        <v>-0.10139860139860135</v>
      </c>
      <c r="F25" s="121">
        <v>27334</v>
      </c>
      <c r="G25" s="122">
        <f>'FGMG Allocation'!D29</f>
        <v>25147</v>
      </c>
      <c r="H25" s="118">
        <f t="shared" si="1"/>
        <v>-8.0010243652593793E-2</v>
      </c>
    </row>
    <row r="26" spans="1:8">
      <c r="A26" s="126" t="s">
        <v>100</v>
      </c>
      <c r="B26" s="124">
        <v>7248</v>
      </c>
      <c r="C26" s="48">
        <f>'FGMG Allocation'!B30</f>
        <v>7486</v>
      </c>
      <c r="D26" s="118">
        <f t="shared" si="0"/>
        <v>3.2836644591611508E-2</v>
      </c>
      <c r="F26" s="121">
        <v>30118</v>
      </c>
      <c r="G26" s="122">
        <f>'FGMG Allocation'!D30</f>
        <v>31847</v>
      </c>
      <c r="H26" s="118">
        <f t="shared" si="1"/>
        <v>5.740753038050328E-2</v>
      </c>
    </row>
    <row r="27" spans="1:8">
      <c r="A27" s="127" t="s">
        <v>101</v>
      </c>
      <c r="B27" s="124">
        <v>4291</v>
      </c>
      <c r="C27" s="48">
        <f>'FGMG Allocation'!B31</f>
        <v>4115</v>
      </c>
      <c r="D27" s="118">
        <f t="shared" si="0"/>
        <v>-4.1016080167793012E-2</v>
      </c>
      <c r="F27" s="121">
        <v>17831</v>
      </c>
      <c r="G27" s="122">
        <f>'FGMG Allocation'!D31</f>
        <v>17506</v>
      </c>
      <c r="H27" s="118">
        <f t="shared" si="1"/>
        <v>-1.8226683865178672E-2</v>
      </c>
    </row>
    <row r="28" spans="1:8">
      <c r="A28" s="125" t="s">
        <v>102</v>
      </c>
      <c r="B28" s="124">
        <v>20718</v>
      </c>
      <c r="C28" s="48">
        <f>'FGMG Allocation'!B32</f>
        <v>20596</v>
      </c>
      <c r="D28" s="118">
        <f t="shared" si="0"/>
        <v>-5.8885992856453351E-3</v>
      </c>
      <c r="F28" s="121">
        <v>86090</v>
      </c>
      <c r="G28" s="122">
        <f>'FGMG Allocation'!D32</f>
        <v>87620</v>
      </c>
      <c r="H28" s="118">
        <f t="shared" si="1"/>
        <v>1.7772098966198246E-2</v>
      </c>
    </row>
    <row r="29" spans="1:8">
      <c r="A29" s="128" t="s">
        <v>103</v>
      </c>
      <c r="B29" s="124">
        <v>9535</v>
      </c>
      <c r="C29" s="48">
        <f>'FGMG Allocation'!B33</f>
        <v>9027</v>
      </c>
      <c r="D29" s="118">
        <f t="shared" si="0"/>
        <v>-5.3277399056109065E-2</v>
      </c>
      <c r="F29" s="121">
        <v>39621</v>
      </c>
      <c r="G29" s="122">
        <f>'FGMG Allocation'!D33</f>
        <v>38403</v>
      </c>
      <c r="H29" s="118">
        <f t="shared" si="1"/>
        <v>-3.0741273567047811E-2</v>
      </c>
    </row>
    <row r="30" spans="1:8">
      <c r="A30" s="129" t="s">
        <v>104</v>
      </c>
      <c r="B30" s="124">
        <v>15356</v>
      </c>
      <c r="C30" s="48">
        <f>'FGMG Allocation'!B34</f>
        <v>13344</v>
      </c>
      <c r="D30" s="118">
        <f t="shared" si="0"/>
        <v>-0.13102370408960662</v>
      </c>
      <c r="F30" s="121">
        <v>63809</v>
      </c>
      <c r="G30" s="122">
        <f>'FGMG Allocation'!D34</f>
        <v>56768</v>
      </c>
      <c r="H30" s="118">
        <f t="shared" si="1"/>
        <v>-0.11034493566738235</v>
      </c>
    </row>
    <row r="31" spans="1:8">
      <c r="A31" s="125" t="s">
        <v>105</v>
      </c>
      <c r="B31" s="124">
        <v>1844</v>
      </c>
      <c r="C31" s="48">
        <f>'FGMG Allocation'!B35</f>
        <v>1798</v>
      </c>
      <c r="D31" s="118">
        <f t="shared" si="0"/>
        <v>-2.4945770065075923E-2</v>
      </c>
      <c r="F31" s="121">
        <v>7662</v>
      </c>
      <c r="G31" s="122">
        <f>'FGMG Allocation'!D35</f>
        <v>7649</v>
      </c>
      <c r="H31" s="118">
        <f t="shared" si="1"/>
        <v>-1.6966849386582661E-3</v>
      </c>
    </row>
    <row r="32" spans="1:8">
      <c r="A32" s="125" t="s">
        <v>106</v>
      </c>
      <c r="B32" s="124">
        <v>10456</v>
      </c>
      <c r="C32" s="48">
        <f>'FGMG Allocation'!B36</f>
        <v>9975</v>
      </c>
      <c r="D32" s="118">
        <f t="shared" si="0"/>
        <v>-4.6002295332823295E-2</v>
      </c>
      <c r="F32" s="121">
        <v>43448</v>
      </c>
      <c r="G32" s="122">
        <f>'FGMG Allocation'!D36</f>
        <v>42436</v>
      </c>
      <c r="H32" s="118">
        <f t="shared" si="1"/>
        <v>-2.3292211379119854E-2</v>
      </c>
    </row>
    <row r="33" spans="1:8" ht="15.75" thickBot="1">
      <c r="A33" s="130" t="s">
        <v>107</v>
      </c>
      <c r="B33" s="131">
        <v>29051</v>
      </c>
      <c r="C33" s="92">
        <f>'FGMG Allocation'!B37</f>
        <v>28102</v>
      </c>
      <c r="D33" s="132">
        <f t="shared" si="0"/>
        <v>-3.2666689614815336E-2</v>
      </c>
      <c r="F33" s="133">
        <v>120717</v>
      </c>
      <c r="G33" s="134">
        <f>'FGMG Allocation'!D37</f>
        <v>119552</v>
      </c>
      <c r="H33" s="118">
        <f t="shared" si="1"/>
        <v>-9.6506705766379319E-3</v>
      </c>
    </row>
    <row r="34" spans="1:8" ht="16.5" thickBot="1">
      <c r="A34" s="135" t="s">
        <v>21</v>
      </c>
      <c r="B34" s="136">
        <f>SUM(B6:B33)</f>
        <v>319388</v>
      </c>
      <c r="C34" s="137">
        <f>SUM(C6:C33)</f>
        <v>311964</v>
      </c>
      <c r="D34" s="138">
        <f t="shared" ref="D34" si="2">(C34-B34)/B34</f>
        <v>-2.3244455020226183E-2</v>
      </c>
      <c r="F34" s="139">
        <f>SUM(F6:F33)</f>
        <v>1327166</v>
      </c>
      <c r="G34" s="140">
        <f>SUM(G6:G33)</f>
        <v>1327166</v>
      </c>
      <c r="H34" s="118">
        <f t="shared" si="1"/>
        <v>0</v>
      </c>
    </row>
    <row r="35" spans="1:8">
      <c r="H35" s="141"/>
    </row>
    <row r="36" spans="1:8">
      <c r="A36" s="142" t="s">
        <v>108</v>
      </c>
    </row>
  </sheetData>
  <pageMargins left="0.7" right="0.7" top="0.75" bottom="0.75" header="0.3" footer="0.3"/>
  <pageSetup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FGMG Allocation</vt:lpstr>
      <vt:lpstr>Prior Year % Change</vt:lpstr>
      <vt:lpstr>'FGMG Allocation'!Print_Area</vt:lpstr>
      <vt:lpstr>'Prior Year % Change'!Print_Area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Nieto, Eve</cp:lastModifiedBy>
  <cp:lastPrinted>2015-12-11T18:49:21Z</cp:lastPrinted>
  <dcterms:created xsi:type="dcterms:W3CDTF">2013-06-27T14:22:02Z</dcterms:created>
  <dcterms:modified xsi:type="dcterms:W3CDTF">2020-02-07T15:19:38Z</dcterms:modified>
</cp:coreProperties>
</file>