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6-2017\2016-17 AFR Summaries\Consolidate 16-17 ADA Compliant\"/>
    </mc:Choice>
  </mc:AlternateContent>
  <bookViews>
    <workbookView xWindow="360" yWindow="75" windowWidth="17235" windowHeight="11310" tabRatio="960"/>
  </bookViews>
  <sheets>
    <sheet name="FCS CIF" sheetId="2" r:id="rId1"/>
    <sheet name="EASTERNFL" sheetId="1" r:id="rId2"/>
    <sheet name="BROWARD" sheetId="4" r:id="rId3"/>
    <sheet name="CENTRALFL" sheetId="5" r:id="rId4"/>
    <sheet name="CHIPOLA" sheetId="6" r:id="rId5"/>
    <sheet name="DAYTONA" sheetId="7" r:id="rId6"/>
    <sheet name="FLORIDASW" sheetId="8" r:id="rId7"/>
    <sheet name="FSCJ" sheetId="9" r:id="rId8"/>
    <sheet name="FLKEYS" sheetId="10" r:id="rId9"/>
    <sheet name="GULFCOAST" sheetId="11" r:id="rId10"/>
    <sheet name="HILLSBOROUGH" sheetId="12" r:id="rId11"/>
    <sheet name="INDIANRIVER" sheetId="13" r:id="rId12"/>
    <sheet name="GATEWAY" sheetId="14" r:id="rId13"/>
    <sheet name="LAKESUMTER" sheetId="15" r:id="rId14"/>
    <sheet name="SCFMANATEE" sheetId="16" r:id="rId15"/>
    <sheet name="MIAMIDADE" sheetId="17" r:id="rId16"/>
    <sheet name="NORTHFL" sheetId="18" r:id="rId17"/>
    <sheet name="NORTHWESTFL" sheetId="19" r:id="rId18"/>
    <sheet name="PALMBEACH" sheetId="20" r:id="rId19"/>
    <sheet name="PASCOHERNANDO" sheetId="21" r:id="rId20"/>
    <sheet name="PENSACOLA" sheetId="22" r:id="rId21"/>
    <sheet name="POLK" sheetId="23" r:id="rId22"/>
    <sheet name="STJOHNS" sheetId="24" r:id="rId23"/>
    <sheet name="STPETE" sheetId="25" r:id="rId24"/>
    <sheet name="SANTAFE" sheetId="27" r:id="rId25"/>
    <sheet name="SEMINOLE" sheetId="28" r:id="rId26"/>
    <sheet name="SOUTHFL" sheetId="29" r:id="rId27"/>
    <sheet name="TALLAHASSEE" sheetId="30" r:id="rId28"/>
    <sheet name="VALENCIA" sheetId="31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ARRA">[1]List!$C$1:$C$2</definedName>
    <definedName name="_xlnm.Print_Area" localSheetId="2">BROWARD!$A$1:$F$55</definedName>
    <definedName name="_xlnm.Print_Area" localSheetId="3">CENTRALFL!$A$1:$F$55</definedName>
    <definedName name="_xlnm.Print_Area" localSheetId="4">CHIPOLA!$A$1:$F$55</definedName>
    <definedName name="_xlnm.Print_Area" localSheetId="5">DAYTONA!$A$1:$F$55</definedName>
    <definedName name="_xlnm.Print_Area" localSheetId="1">EASTERNFL!$A$1:$F$55</definedName>
    <definedName name="_xlnm.Print_Area" localSheetId="0">'FCS CIF'!$A$1:$F$54</definedName>
    <definedName name="_xlnm.Print_Area" localSheetId="8">FLKEYS!$A$1:$F$55</definedName>
    <definedName name="_xlnm.Print_Area" localSheetId="6">FLORIDASW!$A$1:$F$55</definedName>
    <definedName name="_xlnm.Print_Area" localSheetId="7">FSCJ!$A$1:$F$55</definedName>
    <definedName name="_xlnm.Print_Area" localSheetId="12">GATEWAY!$A$1:$F$55</definedName>
    <definedName name="_xlnm.Print_Area" localSheetId="9">GULFCOAST!$A$1:$F$55</definedName>
    <definedName name="_xlnm.Print_Area" localSheetId="10">HILLSBOROUGH!$A$1:$F$55</definedName>
    <definedName name="_xlnm.Print_Area" localSheetId="11">INDIANRIVER!$A$1:$F$55</definedName>
    <definedName name="_xlnm.Print_Area" localSheetId="13">LAKESUMTER!$A$1:$F$55</definedName>
    <definedName name="_xlnm.Print_Area" localSheetId="15">MIAMIDADE!$A$1:$F$55</definedName>
    <definedName name="_xlnm.Print_Area" localSheetId="16">NORTHFL!$A$1:$F$55</definedName>
    <definedName name="_xlnm.Print_Area" localSheetId="17">NORTHWESTFL!$A$1:$F$55</definedName>
    <definedName name="_xlnm.Print_Area" localSheetId="18">PALMBEACH!$A$1:$F$55</definedName>
    <definedName name="_xlnm.Print_Area" localSheetId="19">PASCOHERNANDO!$A$1:$F$55</definedName>
    <definedName name="_xlnm.Print_Area" localSheetId="20">PENSACOLA!$A$1:$F$55</definedName>
    <definedName name="_xlnm.Print_Area" localSheetId="21">POLK!$A$1:$F$55</definedName>
    <definedName name="_xlnm.Print_Area" localSheetId="24">SANTAFE!$A$1:$F$55</definedName>
    <definedName name="_xlnm.Print_Area" localSheetId="14">SCFMANATEE!$A$1:$F$55</definedName>
    <definedName name="_xlnm.Print_Area" localSheetId="25">SEMINOLE!$A$1:$F$55</definedName>
    <definedName name="_xlnm.Print_Area" localSheetId="26">SOUTHFL!$A$1:$F$55</definedName>
    <definedName name="_xlnm.Print_Area" localSheetId="22">STJOHNS!$A$1:$F$55</definedName>
    <definedName name="_xlnm.Print_Area" localSheetId="23">STPETE!$A$1:$F$55</definedName>
    <definedName name="_xlnm.Print_Area" localSheetId="27">TALLAHASSEE!$A$1:$F$55</definedName>
    <definedName name="_xlnm.Print_Area" localSheetId="28">VALENCIA!$A$1:$F$55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1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1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B10" i="2" l="1"/>
  <c r="D35" i="2"/>
  <c r="D27" i="2"/>
  <c r="D28" i="2"/>
  <c r="D29" i="2"/>
  <c r="D30" i="2"/>
  <c r="D31" i="2"/>
  <c r="D32" i="2"/>
  <c r="D26" i="2"/>
  <c r="B32" i="2"/>
  <c r="D15" i="2"/>
  <c r="D16" i="2"/>
  <c r="B19" i="2"/>
  <c r="B15" i="2"/>
  <c r="B16" i="2"/>
  <c r="D14" i="2"/>
  <c r="B14" i="2"/>
  <c r="F35" i="31"/>
  <c r="D33" i="31"/>
  <c r="B33" i="31"/>
  <c r="F32" i="31"/>
  <c r="F31" i="31"/>
  <c r="F30" i="31"/>
  <c r="F29" i="31"/>
  <c r="F28" i="31"/>
  <c r="F27" i="31"/>
  <c r="F26" i="31"/>
  <c r="F21" i="31"/>
  <c r="F19" i="31"/>
  <c r="D17" i="31"/>
  <c r="D23" i="31" s="1"/>
  <c r="D37" i="31" s="1"/>
  <c r="F16" i="31"/>
  <c r="F15" i="31"/>
  <c r="F14" i="31"/>
  <c r="F5" i="31"/>
  <c r="A1" i="31"/>
  <c r="F33" i="31" l="1"/>
  <c r="F10" i="31"/>
  <c r="B17" i="31"/>
  <c r="B23" i="31" l="1"/>
  <c r="B37" i="31" s="1"/>
  <c r="F17" i="31"/>
  <c r="F23" i="31" s="1"/>
  <c r="F37" i="31" s="1"/>
  <c r="F35" i="30" l="1"/>
  <c r="D33" i="30"/>
  <c r="F32" i="30"/>
  <c r="F31" i="30"/>
  <c r="B30" i="30"/>
  <c r="B33" i="30" s="1"/>
  <c r="F29" i="30"/>
  <c r="F28" i="30"/>
  <c r="F27" i="30"/>
  <c r="F26" i="30"/>
  <c r="F21" i="30"/>
  <c r="F19" i="30"/>
  <c r="D17" i="30"/>
  <c r="D23" i="30" s="1"/>
  <c r="D37" i="30" s="1"/>
  <c r="F16" i="30"/>
  <c r="B17" i="30"/>
  <c r="F14" i="30"/>
  <c r="F5" i="30"/>
  <c r="A1" i="30"/>
  <c r="F10" i="30" l="1"/>
  <c r="F17" i="30"/>
  <c r="F23" i="30" s="1"/>
  <c r="B23" i="30"/>
  <c r="B37" i="30" s="1"/>
  <c r="F15" i="30"/>
  <c r="F30" i="30"/>
  <c r="F33" i="30" s="1"/>
  <c r="F37" i="30" l="1"/>
  <c r="F35" i="29" l="1"/>
  <c r="D33" i="29"/>
  <c r="F32" i="29"/>
  <c r="F31" i="29"/>
  <c r="B30" i="29"/>
  <c r="F30" i="29" s="1"/>
  <c r="B29" i="29"/>
  <c r="F29" i="29" s="1"/>
  <c r="F28" i="29"/>
  <c r="F27" i="29"/>
  <c r="F26" i="29"/>
  <c r="F21" i="29"/>
  <c r="F19" i="29"/>
  <c r="D17" i="29"/>
  <c r="D23" i="29" s="1"/>
  <c r="F16" i="29"/>
  <c r="F15" i="29"/>
  <c r="F14" i="29"/>
  <c r="F5" i="29"/>
  <c r="A1" i="29"/>
  <c r="F33" i="29" l="1"/>
  <c r="B33" i="29"/>
  <c r="D37" i="29"/>
  <c r="B17" i="29"/>
  <c r="B23" i="29" l="1"/>
  <c r="B37" i="29" s="1"/>
  <c r="F17" i="29"/>
  <c r="F23" i="29" s="1"/>
  <c r="F10" i="29"/>
  <c r="F37" i="29" l="1"/>
  <c r="F35" i="28"/>
  <c r="D33" i="28"/>
  <c r="B33" i="28"/>
  <c r="F32" i="28"/>
  <c r="F31" i="28"/>
  <c r="F30" i="28"/>
  <c r="F29" i="28"/>
  <c r="F28" i="28"/>
  <c r="F27" i="28"/>
  <c r="F26" i="28"/>
  <c r="F21" i="28"/>
  <c r="F19" i="28"/>
  <c r="D17" i="28"/>
  <c r="D23" i="28" s="1"/>
  <c r="F16" i="28"/>
  <c r="F15" i="28"/>
  <c r="F14" i="28"/>
  <c r="D37" i="28"/>
  <c r="F10" i="28"/>
  <c r="F5" i="28"/>
  <c r="A1" i="28"/>
  <c r="F33" i="28" l="1"/>
  <c r="B17" i="28"/>
  <c r="B23" i="28" l="1"/>
  <c r="B37" i="28" s="1"/>
  <c r="F17" i="28"/>
  <c r="F23" i="28" s="1"/>
  <c r="F37" i="28" s="1"/>
  <c r="B35" i="27" l="1"/>
  <c r="D33" i="27"/>
  <c r="F32" i="27"/>
  <c r="F31" i="27"/>
  <c r="F30" i="27"/>
  <c r="B29" i="27"/>
  <c r="F29" i="27" s="1"/>
  <c r="B28" i="27"/>
  <c r="F28" i="27" s="1"/>
  <c r="B27" i="27"/>
  <c r="F27" i="27" s="1"/>
  <c r="B26" i="27"/>
  <c r="F26" i="27" s="1"/>
  <c r="D23" i="27"/>
  <c r="D37" i="27" s="1"/>
  <c r="F21" i="27"/>
  <c r="F19" i="27"/>
  <c r="D17" i="27"/>
  <c r="F16" i="27"/>
  <c r="F15" i="27"/>
  <c r="F14" i="27"/>
  <c r="F5" i="27"/>
  <c r="A1" i="27"/>
  <c r="F35" i="27" l="1"/>
  <c r="B35" i="2"/>
  <c r="F35" i="2" s="1"/>
  <c r="F10" i="27"/>
  <c r="F33" i="27"/>
  <c r="B33" i="27"/>
  <c r="B17" i="27"/>
  <c r="F17" i="27" l="1"/>
  <c r="F23" i="27" s="1"/>
  <c r="B23" i="27"/>
  <c r="B37" i="27" s="1"/>
  <c r="F37" i="27"/>
  <c r="F35" i="25" l="1"/>
  <c r="D33" i="25"/>
  <c r="B33" i="25"/>
  <c r="F32" i="25"/>
  <c r="F31" i="25"/>
  <c r="F30" i="25"/>
  <c r="F29" i="25"/>
  <c r="F28" i="25"/>
  <c r="F27" i="25"/>
  <c r="F26" i="25"/>
  <c r="D21" i="25"/>
  <c r="F19" i="25"/>
  <c r="D17" i="25"/>
  <c r="F16" i="25"/>
  <c r="F15" i="25"/>
  <c r="B17" i="25"/>
  <c r="F10" i="25"/>
  <c r="F5" i="25"/>
  <c r="A1" i="25"/>
  <c r="F21" i="25" l="1"/>
  <c r="D21" i="2"/>
  <c r="D23" i="25"/>
  <c r="D37" i="25" s="1"/>
  <c r="F33" i="25"/>
  <c r="B23" i="25"/>
  <c r="B37" i="25" s="1"/>
  <c r="F17" i="25"/>
  <c r="F23" i="25" s="1"/>
  <c r="F37" i="25" s="1"/>
  <c r="F14" i="25"/>
  <c r="F35" i="24" l="1"/>
  <c r="D33" i="24"/>
  <c r="B33" i="24"/>
  <c r="F32" i="24"/>
  <c r="F31" i="24"/>
  <c r="F30" i="24"/>
  <c r="F29" i="24"/>
  <c r="F28" i="24"/>
  <c r="F27" i="24"/>
  <c r="F26" i="24"/>
  <c r="F21" i="24"/>
  <c r="F19" i="24"/>
  <c r="D17" i="24"/>
  <c r="D23" i="24" s="1"/>
  <c r="F16" i="24"/>
  <c r="F15" i="24"/>
  <c r="F14" i="24"/>
  <c r="B17" i="24"/>
  <c r="F5" i="24"/>
  <c r="A1" i="24"/>
  <c r="D37" i="24" s="1"/>
  <c r="F33" i="24" l="1"/>
  <c r="F10" i="24"/>
  <c r="B23" i="24"/>
  <c r="B37" i="24" s="1"/>
  <c r="F17" i="24"/>
  <c r="F23" i="24" s="1"/>
  <c r="F37" i="24" l="1"/>
  <c r="F35" i="23"/>
  <c r="D33" i="23"/>
  <c r="B33" i="23"/>
  <c r="F32" i="23"/>
  <c r="F31" i="23"/>
  <c r="F30" i="23"/>
  <c r="F29" i="23"/>
  <c r="F28" i="23"/>
  <c r="F27" i="23"/>
  <c r="F26" i="23"/>
  <c r="F21" i="23"/>
  <c r="F19" i="23"/>
  <c r="D17" i="23"/>
  <c r="D23" i="23" s="1"/>
  <c r="F16" i="23"/>
  <c r="F15" i="23"/>
  <c r="F14" i="23"/>
  <c r="D37" i="23"/>
  <c r="F5" i="23"/>
  <c r="A1" i="23"/>
  <c r="F33" i="23" l="1"/>
  <c r="F10" i="23"/>
  <c r="B17" i="23"/>
  <c r="B23" i="23" l="1"/>
  <c r="B37" i="23" s="1"/>
  <c r="F17" i="23"/>
  <c r="F23" i="23" s="1"/>
  <c r="F37" i="23" s="1"/>
  <c r="F35" i="22" l="1"/>
  <c r="D33" i="22"/>
  <c r="B33" i="22"/>
  <c r="F32" i="22"/>
  <c r="F31" i="22"/>
  <c r="F30" i="22"/>
  <c r="F29" i="22"/>
  <c r="F28" i="22"/>
  <c r="F27" i="22"/>
  <c r="F26" i="22"/>
  <c r="D23" i="22"/>
  <c r="F21" i="22"/>
  <c r="F19" i="22"/>
  <c r="D17" i="22"/>
  <c r="F16" i="22"/>
  <c r="F15" i="22"/>
  <c r="B17" i="22"/>
  <c r="F5" i="22"/>
  <c r="A1" i="22"/>
  <c r="D37" i="22" s="1"/>
  <c r="F33" i="22" l="1"/>
  <c r="B23" i="22"/>
  <c r="F17" i="22"/>
  <c r="F23" i="22" s="1"/>
  <c r="F14" i="22"/>
  <c r="F10" i="22" l="1"/>
  <c r="F37" i="22" s="1"/>
  <c r="B37" i="22"/>
  <c r="F35" i="21" l="1"/>
  <c r="D33" i="21"/>
  <c r="B33" i="21"/>
  <c r="F32" i="21"/>
  <c r="F31" i="21"/>
  <c r="F30" i="21"/>
  <c r="F29" i="21"/>
  <c r="B28" i="21"/>
  <c r="F28" i="21" s="1"/>
  <c r="F27" i="21"/>
  <c r="F26" i="21"/>
  <c r="F21" i="21"/>
  <c r="D19" i="21"/>
  <c r="F19" i="21" s="1"/>
  <c r="D17" i="21"/>
  <c r="F16" i="21"/>
  <c r="F15" i="21"/>
  <c r="F14" i="21"/>
  <c r="F5" i="21"/>
  <c r="A1" i="21"/>
  <c r="D23" i="21" l="1"/>
  <c r="D37" i="21" s="1"/>
  <c r="F33" i="21"/>
  <c r="B17" i="21"/>
  <c r="F10" i="21" l="1"/>
  <c r="B23" i="21"/>
  <c r="B37" i="21" s="1"/>
  <c r="F17" i="21"/>
  <c r="F23" i="21" s="1"/>
  <c r="F37" i="21" l="1"/>
  <c r="F35" i="20" l="1"/>
  <c r="D33" i="20"/>
  <c r="B33" i="20"/>
  <c r="F32" i="20"/>
  <c r="F31" i="20"/>
  <c r="F30" i="20"/>
  <c r="F29" i="20"/>
  <c r="F28" i="20"/>
  <c r="F27" i="20"/>
  <c r="F26" i="20"/>
  <c r="F21" i="20"/>
  <c r="F19" i="20"/>
  <c r="D17" i="20"/>
  <c r="D23" i="20" s="1"/>
  <c r="D37" i="20" s="1"/>
  <c r="F16" i="20"/>
  <c r="F15" i="20"/>
  <c r="F14" i="20"/>
  <c r="F10" i="20"/>
  <c r="F5" i="20"/>
  <c r="A1" i="20"/>
  <c r="F33" i="20" l="1"/>
  <c r="B17" i="20"/>
  <c r="B23" i="20" l="1"/>
  <c r="B37" i="20" s="1"/>
  <c r="F17" i="20"/>
  <c r="F23" i="20" s="1"/>
  <c r="F37" i="20" s="1"/>
  <c r="F35" i="19" l="1"/>
  <c r="D33" i="19"/>
  <c r="F32" i="19"/>
  <c r="F31" i="19"/>
  <c r="B30" i="19"/>
  <c r="F30" i="19" s="1"/>
  <c r="F29" i="19"/>
  <c r="B28" i="19"/>
  <c r="F28" i="19" s="1"/>
  <c r="F27" i="19"/>
  <c r="F26" i="19"/>
  <c r="F21" i="19"/>
  <c r="F19" i="19"/>
  <c r="D17" i="19"/>
  <c r="D23" i="19" s="1"/>
  <c r="F16" i="19"/>
  <c r="F15" i="19"/>
  <c r="F14" i="19"/>
  <c r="F5" i="19"/>
  <c r="A1" i="19"/>
  <c r="F10" i="19" l="1"/>
  <c r="F33" i="19"/>
  <c r="D37" i="19"/>
  <c r="B17" i="19"/>
  <c r="B33" i="19"/>
  <c r="F17" i="19" l="1"/>
  <c r="F23" i="19" s="1"/>
  <c r="F37" i="19" s="1"/>
  <c r="B23" i="19"/>
  <c r="B37" i="19" s="1"/>
  <c r="F35" i="18" l="1"/>
  <c r="D33" i="18"/>
  <c r="B33" i="18"/>
  <c r="F32" i="18"/>
  <c r="F31" i="18"/>
  <c r="F30" i="18"/>
  <c r="F29" i="18"/>
  <c r="F28" i="18"/>
  <c r="F27" i="18"/>
  <c r="F26" i="18"/>
  <c r="F21" i="18"/>
  <c r="F19" i="18"/>
  <c r="D17" i="18"/>
  <c r="D23" i="18" s="1"/>
  <c r="F16" i="18"/>
  <c r="F15" i="18"/>
  <c r="F14" i="18"/>
  <c r="B17" i="18"/>
  <c r="F5" i="18"/>
  <c r="A1" i="18"/>
  <c r="D37" i="18" s="1"/>
  <c r="F33" i="18" l="1"/>
  <c r="F10" i="18"/>
  <c r="B23" i="18"/>
  <c r="B37" i="18" s="1"/>
  <c r="F17" i="18"/>
  <c r="F23" i="18" s="1"/>
  <c r="F37" i="18" l="1"/>
  <c r="F35" i="17" l="1"/>
  <c r="D33" i="17"/>
  <c r="B33" i="17"/>
  <c r="F32" i="17"/>
  <c r="F31" i="17"/>
  <c r="F30" i="17"/>
  <c r="F29" i="17"/>
  <c r="F28" i="17"/>
  <c r="F27" i="17"/>
  <c r="F26" i="17"/>
  <c r="F21" i="17"/>
  <c r="F19" i="17"/>
  <c r="D17" i="17"/>
  <c r="D23" i="17" s="1"/>
  <c r="F16" i="17"/>
  <c r="F15" i="17"/>
  <c r="B17" i="17"/>
  <c r="F5" i="17"/>
  <c r="A1" i="17"/>
  <c r="F33" i="17" l="1"/>
  <c r="D37" i="17"/>
  <c r="B23" i="17"/>
  <c r="F17" i="17"/>
  <c r="F23" i="17" s="1"/>
  <c r="F14" i="17"/>
  <c r="F10" i="17" l="1"/>
  <c r="F37" i="17" s="1"/>
  <c r="B37" i="17"/>
  <c r="F35" i="16" l="1"/>
  <c r="D33" i="16"/>
  <c r="F32" i="16"/>
  <c r="F31" i="16"/>
  <c r="B31" i="16"/>
  <c r="F30" i="16"/>
  <c r="B30" i="16"/>
  <c r="B29" i="16"/>
  <c r="B29" i="2" s="1"/>
  <c r="F28" i="16"/>
  <c r="B28" i="16"/>
  <c r="B28" i="2" s="1"/>
  <c r="B27" i="16"/>
  <c r="B26" i="16"/>
  <c r="B26" i="2" s="1"/>
  <c r="F21" i="16"/>
  <c r="D19" i="16"/>
  <c r="D17" i="16"/>
  <c r="F16" i="16"/>
  <c r="F15" i="16"/>
  <c r="B17" i="16"/>
  <c r="F5" i="16"/>
  <c r="A1" i="16"/>
  <c r="F27" i="16" l="1"/>
  <c r="B27" i="2"/>
  <c r="F29" i="16"/>
  <c r="F19" i="16"/>
  <c r="D19" i="2"/>
  <c r="F26" i="16"/>
  <c r="F33" i="16" s="1"/>
  <c r="B23" i="16"/>
  <c r="F17" i="16"/>
  <c r="F23" i="16" s="1"/>
  <c r="B33" i="16"/>
  <c r="F14" i="16"/>
  <c r="D23" i="16"/>
  <c r="D37" i="16" s="1"/>
  <c r="B37" i="16" l="1"/>
  <c r="F10" i="16"/>
  <c r="F37" i="16" s="1"/>
  <c r="F35" i="15" l="1"/>
  <c r="D33" i="15"/>
  <c r="F32" i="15"/>
  <c r="B31" i="15"/>
  <c r="F30" i="15"/>
  <c r="F29" i="15"/>
  <c r="F28" i="15"/>
  <c r="F27" i="15"/>
  <c r="F26" i="15"/>
  <c r="F21" i="15"/>
  <c r="F19" i="15"/>
  <c r="D17" i="15"/>
  <c r="D23" i="15" s="1"/>
  <c r="F16" i="15"/>
  <c r="F15" i="15"/>
  <c r="B17" i="15"/>
  <c r="F5" i="15"/>
  <c r="A1" i="15"/>
  <c r="D37" i="15" s="1"/>
  <c r="F31" i="15" l="1"/>
  <c r="B31" i="2"/>
  <c r="F33" i="15"/>
  <c r="F17" i="15"/>
  <c r="F23" i="15" s="1"/>
  <c r="B23" i="15"/>
  <c r="F14" i="15"/>
  <c r="B33" i="15"/>
  <c r="F10" i="15" l="1"/>
  <c r="F37" i="15" s="1"/>
  <c r="B37" i="15"/>
  <c r="F35" i="14" l="1"/>
  <c r="D33" i="14"/>
  <c r="B33" i="14"/>
  <c r="F32" i="14"/>
  <c r="F31" i="14"/>
  <c r="F30" i="14"/>
  <c r="F29" i="14"/>
  <c r="F28" i="14"/>
  <c r="F27" i="14"/>
  <c r="F26" i="14"/>
  <c r="F21" i="14"/>
  <c r="F19" i="14"/>
  <c r="D17" i="14"/>
  <c r="D23" i="14" s="1"/>
  <c r="F16" i="14"/>
  <c r="F15" i="14"/>
  <c r="F14" i="14"/>
  <c r="B17" i="14"/>
  <c r="F5" i="14"/>
  <c r="A1" i="14"/>
  <c r="D37" i="14" s="1"/>
  <c r="F33" i="14" l="1"/>
  <c r="F10" i="14"/>
  <c r="B23" i="14"/>
  <c r="B37" i="14" s="1"/>
  <c r="F17" i="14"/>
  <c r="F23" i="14" s="1"/>
  <c r="F37" i="14" l="1"/>
  <c r="F35" i="13" l="1"/>
  <c r="D33" i="13"/>
  <c r="B33" i="13"/>
  <c r="F32" i="13"/>
  <c r="F31" i="13"/>
  <c r="F30" i="13"/>
  <c r="F29" i="13"/>
  <c r="F28" i="13"/>
  <c r="F27" i="13"/>
  <c r="F26" i="13"/>
  <c r="F21" i="13"/>
  <c r="F19" i="13"/>
  <c r="D17" i="13"/>
  <c r="D23" i="13" s="1"/>
  <c r="F16" i="13"/>
  <c r="F15" i="13"/>
  <c r="F14" i="13"/>
  <c r="B17" i="13"/>
  <c r="F5" i="13"/>
  <c r="A1" i="13"/>
  <c r="D37" i="13" s="1"/>
  <c r="F33" i="13" l="1"/>
  <c r="F10" i="13"/>
  <c r="B23" i="13"/>
  <c r="F17" i="13"/>
  <c r="F23" i="13" s="1"/>
  <c r="B37" i="13"/>
  <c r="F37" i="13" l="1"/>
  <c r="F35" i="12" l="1"/>
  <c r="D33" i="12"/>
  <c r="B33" i="12"/>
  <c r="F32" i="12"/>
  <c r="F31" i="12"/>
  <c r="F30" i="12"/>
  <c r="F29" i="12"/>
  <c r="F28" i="12"/>
  <c r="F27" i="12"/>
  <c r="F26" i="12"/>
  <c r="F21" i="12"/>
  <c r="F19" i="12"/>
  <c r="D17" i="12"/>
  <c r="D23" i="12" s="1"/>
  <c r="F16" i="12"/>
  <c r="F15" i="12"/>
  <c r="F14" i="12"/>
  <c r="B17" i="12"/>
  <c r="F5" i="12"/>
  <c r="A1" i="12"/>
  <c r="F33" i="12" l="1"/>
  <c r="D37" i="12"/>
  <c r="F10" i="12"/>
  <c r="B23" i="12"/>
  <c r="B37" i="12" s="1"/>
  <c r="F17" i="12"/>
  <c r="F23" i="12" s="1"/>
  <c r="F37" i="12" l="1"/>
  <c r="F35" i="11" l="1"/>
  <c r="D33" i="11"/>
  <c r="B33" i="11"/>
  <c r="F32" i="11"/>
  <c r="F31" i="11"/>
  <c r="F30" i="11"/>
  <c r="F29" i="11"/>
  <c r="F28" i="11"/>
  <c r="F27" i="11"/>
  <c r="F26" i="11"/>
  <c r="F21" i="11"/>
  <c r="F19" i="11"/>
  <c r="D17" i="11"/>
  <c r="D23" i="11" s="1"/>
  <c r="F16" i="11"/>
  <c r="F15" i="11"/>
  <c r="B17" i="11"/>
  <c r="F5" i="11"/>
  <c r="A1" i="11"/>
  <c r="D37" i="11" s="1"/>
  <c r="F33" i="11" l="1"/>
  <c r="B23" i="11"/>
  <c r="F17" i="11"/>
  <c r="F23" i="11" s="1"/>
  <c r="F14" i="11"/>
  <c r="F10" i="11" l="1"/>
  <c r="F37" i="11" s="1"/>
  <c r="B37" i="11"/>
  <c r="F35" i="10" l="1"/>
  <c r="D33" i="10"/>
  <c r="B33" i="10"/>
  <c r="F32" i="10"/>
  <c r="F31" i="10"/>
  <c r="F30" i="10"/>
  <c r="F29" i="10"/>
  <c r="F28" i="10"/>
  <c r="F27" i="10"/>
  <c r="F26" i="10"/>
  <c r="F21" i="10"/>
  <c r="F19" i="10"/>
  <c r="D17" i="10"/>
  <c r="D23" i="10" s="1"/>
  <c r="F16" i="10"/>
  <c r="F15" i="10"/>
  <c r="B17" i="10"/>
  <c r="F5" i="10"/>
  <c r="A1" i="10"/>
  <c r="D10" i="10" s="1"/>
  <c r="D37" i="10" s="1"/>
  <c r="F33" i="10" l="1"/>
  <c r="B23" i="10"/>
  <c r="F17" i="10"/>
  <c r="F23" i="10" s="1"/>
  <c r="F14" i="10"/>
  <c r="F10" i="10" l="1"/>
  <c r="F37" i="10" s="1"/>
  <c r="B37" i="10"/>
  <c r="F35" i="9" l="1"/>
  <c r="D33" i="9"/>
  <c r="B33" i="9"/>
  <c r="F32" i="9"/>
  <c r="F31" i="9"/>
  <c r="F30" i="9"/>
  <c r="F29" i="9"/>
  <c r="F28" i="9"/>
  <c r="F27" i="9"/>
  <c r="F26" i="9"/>
  <c r="D23" i="9"/>
  <c r="F21" i="9"/>
  <c r="F19" i="9"/>
  <c r="D17" i="9"/>
  <c r="F16" i="9"/>
  <c r="F15" i="9"/>
  <c r="B17" i="9"/>
  <c r="D10" i="9"/>
  <c r="F5" i="9"/>
  <c r="A1" i="9"/>
  <c r="D37" i="9" l="1"/>
  <c r="D10" i="2"/>
  <c r="F33" i="9"/>
  <c r="F10" i="9"/>
  <c r="F37" i="9" s="1"/>
  <c r="B23" i="9"/>
  <c r="B37" i="9" s="1"/>
  <c r="F17" i="9"/>
  <c r="F23" i="9" s="1"/>
  <c r="F14" i="9"/>
  <c r="F35" i="8" l="1"/>
  <c r="D33" i="8"/>
  <c r="B33" i="8"/>
  <c r="F32" i="8"/>
  <c r="F31" i="8"/>
  <c r="F30" i="8"/>
  <c r="F29" i="8"/>
  <c r="F28" i="8"/>
  <c r="F27" i="8"/>
  <c r="F26" i="8"/>
  <c r="D23" i="8"/>
  <c r="F21" i="8"/>
  <c r="F19" i="8"/>
  <c r="D17" i="8"/>
  <c r="F16" i="8"/>
  <c r="F15" i="8"/>
  <c r="B17" i="8"/>
  <c r="F5" i="8"/>
  <c r="A1" i="8"/>
  <c r="F33" i="8" l="1"/>
  <c r="D37" i="8"/>
  <c r="B23" i="8"/>
  <c r="F17" i="8"/>
  <c r="F23" i="8" s="1"/>
  <c r="F14" i="8"/>
  <c r="F10" i="8" l="1"/>
  <c r="F37" i="8" s="1"/>
  <c r="B37" i="8"/>
  <c r="F35" i="7" l="1"/>
  <c r="D33" i="7"/>
  <c r="B33" i="7"/>
  <c r="F32" i="7"/>
  <c r="F31" i="7"/>
  <c r="F30" i="7"/>
  <c r="F29" i="7"/>
  <c r="F28" i="7"/>
  <c r="F27" i="7"/>
  <c r="F26" i="7"/>
  <c r="F21" i="7"/>
  <c r="F19" i="7"/>
  <c r="D17" i="7"/>
  <c r="D23" i="7" s="1"/>
  <c r="F16" i="7"/>
  <c r="F15" i="7"/>
  <c r="F14" i="7"/>
  <c r="B17" i="7"/>
  <c r="F5" i="7"/>
  <c r="A1" i="7"/>
  <c r="F33" i="7" l="1"/>
  <c r="D37" i="7"/>
  <c r="F10" i="7"/>
  <c r="B23" i="7"/>
  <c r="B37" i="7" s="1"/>
  <c r="F17" i="7"/>
  <c r="F23" i="7" s="1"/>
  <c r="F37" i="7" l="1"/>
  <c r="F35" i="6" l="1"/>
  <c r="D33" i="6"/>
  <c r="B33" i="6"/>
  <c r="F32" i="6"/>
  <c r="F31" i="6"/>
  <c r="F30" i="6"/>
  <c r="F29" i="6"/>
  <c r="F28" i="6"/>
  <c r="F27" i="6"/>
  <c r="F26" i="6"/>
  <c r="F21" i="6"/>
  <c r="F19" i="6"/>
  <c r="D17" i="6"/>
  <c r="D23" i="6" s="1"/>
  <c r="F16" i="6"/>
  <c r="F15" i="6"/>
  <c r="F14" i="6"/>
  <c r="B17" i="6"/>
  <c r="F5" i="6"/>
  <c r="A1" i="6"/>
  <c r="D37" i="6" s="1"/>
  <c r="F33" i="6" l="1"/>
  <c r="F10" i="6"/>
  <c r="B23" i="6"/>
  <c r="F17" i="6"/>
  <c r="F23" i="6" s="1"/>
  <c r="B37" i="6"/>
  <c r="F37" i="6" l="1"/>
  <c r="F35" i="5" l="1"/>
  <c r="D33" i="5"/>
  <c r="B33" i="5"/>
  <c r="F32" i="5"/>
  <c r="F31" i="5"/>
  <c r="F30" i="5"/>
  <c r="F29" i="5"/>
  <c r="F28" i="5"/>
  <c r="F27" i="5"/>
  <c r="F26" i="5"/>
  <c r="F21" i="5"/>
  <c r="F19" i="5"/>
  <c r="D17" i="5"/>
  <c r="D23" i="5" s="1"/>
  <c r="F16" i="5"/>
  <c r="F15" i="5"/>
  <c r="F14" i="5"/>
  <c r="B17" i="5"/>
  <c r="F5" i="5"/>
  <c r="A1" i="5"/>
  <c r="F33" i="5" l="1"/>
  <c r="D37" i="5"/>
  <c r="F10" i="5"/>
  <c r="B23" i="5"/>
  <c r="B37" i="5" s="1"/>
  <c r="F17" i="5"/>
  <c r="F23" i="5" s="1"/>
  <c r="F37" i="5" l="1"/>
  <c r="F35" i="4"/>
  <c r="D33" i="4"/>
  <c r="B33" i="4"/>
  <c r="F32" i="4"/>
  <c r="F31" i="4"/>
  <c r="F30" i="4"/>
  <c r="F29" i="4"/>
  <c r="F28" i="4"/>
  <c r="F27" i="4"/>
  <c r="F26" i="4"/>
  <c r="F33" i="4" s="1"/>
  <c r="F21" i="4"/>
  <c r="F19" i="4"/>
  <c r="D17" i="4"/>
  <c r="D23" i="4" s="1"/>
  <c r="F16" i="4"/>
  <c r="F15" i="4"/>
  <c r="F14" i="4"/>
  <c r="F5" i="4"/>
  <c r="A1" i="4"/>
  <c r="D37" i="4" s="1"/>
  <c r="F10" i="4" l="1"/>
  <c r="B23" i="4"/>
  <c r="F17" i="4"/>
  <c r="F23" i="4" s="1"/>
  <c r="B37" i="4"/>
  <c r="F37" i="4" l="1"/>
  <c r="F35" i="1" l="1"/>
  <c r="D33" i="1"/>
  <c r="F32" i="1"/>
  <c r="F31" i="1"/>
  <c r="B30" i="1"/>
  <c r="F29" i="1"/>
  <c r="F28" i="1"/>
  <c r="F27" i="1"/>
  <c r="F26" i="1"/>
  <c r="F21" i="1"/>
  <c r="F19" i="1"/>
  <c r="F19" i="2" s="1"/>
  <c r="D17" i="1"/>
  <c r="D23" i="1" s="1"/>
  <c r="D37" i="1" s="1"/>
  <c r="F16" i="1"/>
  <c r="F16" i="2" s="1"/>
  <c r="F15" i="1"/>
  <c r="F15" i="2" s="1"/>
  <c r="F14" i="1"/>
  <c r="F14" i="2" s="1"/>
  <c r="F5" i="1"/>
  <c r="A1" i="1"/>
  <c r="F30" i="1" l="1"/>
  <c r="B30" i="2"/>
  <c r="F33" i="1"/>
  <c r="F10" i="1"/>
  <c r="F10" i="2" s="1"/>
  <c r="B17" i="1"/>
  <c r="B33" i="1"/>
  <c r="F17" i="1" l="1"/>
  <c r="F23" i="1" s="1"/>
  <c r="B23" i="1"/>
  <c r="B37" i="1" s="1"/>
  <c r="F37" i="1"/>
  <c r="F32" i="2" l="1"/>
  <c r="A107" i="2" l="1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D33" i="2"/>
  <c r="B33" i="2"/>
  <c r="F31" i="2"/>
  <c r="F30" i="2"/>
  <c r="F29" i="2"/>
  <c r="F28" i="2"/>
  <c r="F27" i="2"/>
  <c r="F26" i="2"/>
  <c r="F21" i="2"/>
  <c r="D17" i="2"/>
  <c r="D23" i="2" s="1"/>
  <c r="B17" i="2"/>
  <c r="B23" i="2" s="1"/>
  <c r="B37" i="2" l="1"/>
  <c r="F33" i="2"/>
  <c r="D37" i="2"/>
  <c r="F17" i="2"/>
  <c r="F23" i="2" s="1"/>
  <c r="F37" i="2" l="1"/>
</calcChain>
</file>

<file path=xl/comments1.xml><?xml version="1.0" encoding="utf-8"?>
<comments xmlns="http://schemas.openxmlformats.org/spreadsheetml/2006/main">
  <authors>
    <author>Dickens, Jamaal</author>
  </authors>
  <commentList>
    <comment ref="A110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<sst xmlns="http://schemas.openxmlformats.org/spreadsheetml/2006/main" count="1270" uniqueCount="68">
  <si>
    <t>Report of Capital Improvement Fees</t>
  </si>
  <si>
    <t>(Fees Collected Under Section 1009.23(11), F.S.)</t>
  </si>
  <si>
    <t>Version:</t>
  </si>
  <si>
    <t>Capital</t>
  </si>
  <si>
    <t>Interest and</t>
  </si>
  <si>
    <t>Improvement</t>
  </si>
  <si>
    <t>Other Revenue</t>
  </si>
  <si>
    <t>Combined</t>
  </si>
  <si>
    <t>Fees</t>
  </si>
  <si>
    <t>Sources</t>
  </si>
  <si>
    <t>Total</t>
  </si>
  <si>
    <t>REVENUES</t>
  </si>
  <si>
    <t>Capital Improvement Fees</t>
  </si>
  <si>
    <t>CIF - A &amp; P, PSV, EPI, College Prep (GL 40860)</t>
  </si>
  <si>
    <t>CIF - PSAV (GL 40861)</t>
  </si>
  <si>
    <t>CIF - Baccalaureate (GL 40864)</t>
  </si>
  <si>
    <t>Total Capital Improvement Fees Received</t>
  </si>
  <si>
    <t>Interest Received</t>
  </si>
  <si>
    <t>Other Receipts (Please explain below)</t>
  </si>
  <si>
    <t>xxxxx</t>
  </si>
  <si>
    <t>Total Revenues</t>
  </si>
  <si>
    <t>EXPENDITURES</t>
  </si>
  <si>
    <t xml:space="preserve">   1.   New Construction</t>
  </si>
  <si>
    <t xml:space="preserve">   2.   Remodeling</t>
  </si>
  <si>
    <t xml:space="preserve">   3.   Renovation</t>
  </si>
  <si>
    <t xml:space="preserve">   4.   Equipment</t>
  </si>
  <si>
    <t xml:space="preserve">   5.   Maintenance</t>
  </si>
  <si>
    <t xml:space="preserve">   6.   Technology </t>
  </si>
  <si>
    <t xml:space="preserve">   7.   Other (Please explain below)</t>
  </si>
  <si>
    <t>Total Expenditures</t>
  </si>
  <si>
    <t>Bond Payments</t>
  </si>
  <si>
    <t>Explanation of "Other Receipts":</t>
  </si>
  <si>
    <t>Explanation of "Other" Expenditures:</t>
  </si>
  <si>
    <t>Unlocked Work Area:</t>
  </si>
  <si>
    <t>Take these from the College's CIF Reports from prior year.</t>
  </si>
  <si>
    <t>College</t>
  </si>
  <si>
    <t>CIF Prior Year Ending Balance</t>
  </si>
  <si>
    <t>CIF - Interest &amp; Other Rev Sources Prior Year Ending Balance</t>
  </si>
  <si>
    <t>Red indicates previous version of file had school order incorrect.</t>
  </si>
  <si>
    <t>FLORIDA COLLEGE SYSTEM</t>
  </si>
  <si>
    <t>For the 2016-17 Fiscal Year</t>
  </si>
  <si>
    <t>ENDING BALANCE AS OF  06-30-2016</t>
  </si>
  <si>
    <t>Beginning Fund Balance 07-01-2016</t>
  </si>
  <si>
    <t>Unlocked Work Area</t>
  </si>
  <si>
    <t>ENDING BALANCE AS OF  06-30-2017</t>
  </si>
  <si>
    <t>2017.v01</t>
  </si>
  <si>
    <t>Loss on Investments</t>
  </si>
  <si>
    <t>Suncoast Loan - Principal &amp; Interest</t>
  </si>
  <si>
    <t>The College uses the revenue to repay debt.  Per Florida Statutes, 1009.22 (6)(a), capital improvement fees may be used to repay debt.</t>
  </si>
  <si>
    <t>Materials and supplies needed for maintenance.</t>
  </si>
  <si>
    <t>college wayfinding/bad debt-cif fees</t>
  </si>
  <si>
    <t xml:space="preserve">College Wayfinding Project expense of $42,000 to upgrade signage on all 3 campuses.  Bad debt expense of $20,329.15 related to uncollectible capital improvement fees.  </t>
  </si>
  <si>
    <t>Related consultant fees.</t>
  </si>
  <si>
    <t>MANDATORY TRANSFER TO FUND 8 TO MAKE PAYMENT FOR CAPITAL IMPROVEMENT FEE BONDS 2008A &amp; 2012A</t>
  </si>
  <si>
    <t>Expenditures incurred for Child Care Center operations.</t>
  </si>
  <si>
    <t>SPIA unrealized loss recorded.  Use of revenue bond reserve.</t>
  </si>
  <si>
    <t>SBA Administration Fee for CIF bond payment.</t>
  </si>
  <si>
    <t>Net of bond administration costs.</t>
  </si>
  <si>
    <t>Adjustment to tie ending fund balance to TCC trial balance.  Beginning fund balance should have been $10,395,523.70.</t>
  </si>
  <si>
    <t>Fees s/b = $5,767,622.16</t>
  </si>
  <si>
    <t>FGITBSR Fund Type 73 8/10/17 JL</t>
  </si>
  <si>
    <t>Florida SouthWestern, St Petersburg, Tallahassee</t>
  </si>
  <si>
    <t>Florida SouthWestern, Hillsborough, Florida Gateway, SCF Manatee, Miami Dade, Palm Beach, Pasco-Hernando, Santa Fe, Seminole</t>
  </si>
  <si>
    <t xml:space="preserve">Note:  Section 1009.23(11),F.S.,  establishes a separate fee for capital improvements, technology enhancements, </t>
  </si>
  <si>
    <t xml:space="preserve">or equipping student buildings.  It provides that the fees collected must be deposited in a separate account.  Fees </t>
  </si>
  <si>
    <t xml:space="preserve">collected for capital projects may be expended only to construct and equip, maintain, improve, or enhance the </t>
  </si>
  <si>
    <t xml:space="preserve">educational facilities of the college.  Capitalprojects funded through the use of the Capital Improvement Fee shall </t>
  </si>
  <si>
    <t>meet the survey and construction requirements of Chapter 1013, Florida Statutes.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</si>
</sst>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\ \(#,##0.00\)"/>
    <numFmt numFmtId="165" formatCode="_(* #,##0_);_(* \(#,##0\);_(* &quot;-&quot;??_);_(@_)"/>
    <numFmt numFmtId="166" formatCode="[$-409]mmmm\ d\,\ yyyy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sz val="10"/>
      <color theme="1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67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12" fillId="26" borderId="0" applyNumberFormat="0" applyBorder="0" applyAlignment="0" applyProtection="0"/>
    <xf numFmtId="0" fontId="1" fillId="3" borderId="0" applyNumberFormat="0" applyBorder="0" applyAlignment="0" applyProtection="0"/>
    <xf numFmtId="0" fontId="12" fillId="27" borderId="0" applyNumberFormat="0" applyBorder="0" applyAlignment="0" applyProtection="0"/>
    <xf numFmtId="0" fontId="1" fillId="5" borderId="0" applyNumberFormat="0" applyBorder="0" applyAlignment="0" applyProtection="0"/>
    <xf numFmtId="0" fontId="12" fillId="28" borderId="0" applyNumberFormat="0" applyBorder="0" applyAlignment="0" applyProtection="0"/>
    <xf numFmtId="0" fontId="1" fillId="7" borderId="0" applyNumberFormat="0" applyBorder="0" applyAlignment="0" applyProtection="0"/>
    <xf numFmtId="0" fontId="12" fillId="29" borderId="0" applyNumberFormat="0" applyBorder="0" applyAlignment="0" applyProtection="0"/>
    <xf numFmtId="0" fontId="1" fillId="9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2" fillId="31" borderId="0" applyNumberFormat="0" applyBorder="0" applyAlignment="0" applyProtection="0"/>
    <xf numFmtId="0" fontId="1" fillId="13" borderId="0" applyNumberFormat="0" applyBorder="0" applyAlignment="0" applyProtection="0"/>
    <xf numFmtId="0" fontId="12" fillId="32" borderId="0" applyNumberFormat="0" applyBorder="0" applyAlignment="0" applyProtection="0"/>
    <xf numFmtId="0" fontId="1" fillId="4" borderId="0" applyNumberFormat="0" applyBorder="0" applyAlignment="0" applyProtection="0"/>
    <xf numFmtId="0" fontId="12" fillId="33" borderId="0" applyNumberFormat="0" applyBorder="0" applyAlignment="0" applyProtection="0"/>
    <xf numFmtId="0" fontId="1" fillId="6" borderId="0" applyNumberFormat="0" applyBorder="0" applyAlignment="0" applyProtection="0"/>
    <xf numFmtId="0" fontId="12" fillId="34" borderId="0" applyNumberFormat="0" applyBorder="0" applyAlignment="0" applyProtection="0"/>
    <xf numFmtId="0" fontId="1" fillId="8" borderId="0" applyNumberFormat="0" applyBorder="0" applyAlignment="0" applyProtection="0"/>
    <xf numFmtId="0" fontId="12" fillId="29" borderId="0" applyNumberFormat="0" applyBorder="0" applyAlignment="0" applyProtection="0"/>
    <xf numFmtId="0" fontId="1" fillId="10" borderId="0" applyNumberFormat="0" applyBorder="0" applyAlignment="0" applyProtection="0"/>
    <xf numFmtId="0" fontId="12" fillId="32" borderId="0" applyNumberFormat="0" applyBorder="0" applyAlignment="0" applyProtection="0"/>
    <xf numFmtId="0" fontId="1" fillId="12" borderId="0" applyNumberFormat="0" applyBorder="0" applyAlignment="0" applyProtection="0"/>
    <xf numFmtId="0" fontId="12" fillId="35" borderId="0" applyNumberFormat="0" applyBorder="0" applyAlignment="0" applyProtection="0"/>
    <xf numFmtId="0" fontId="1" fillId="14" borderId="0" applyNumberFormat="0" applyBorder="0" applyAlignment="0" applyProtection="0"/>
    <xf numFmtId="0" fontId="13" fillId="3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3" borderId="0" applyNumberFormat="0" applyBorder="0" applyAlignment="0" applyProtection="0"/>
    <xf numFmtId="0" fontId="14" fillId="27" borderId="0" applyNumberFormat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6" fillId="45" borderId="9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8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31" borderId="8" applyNumberFormat="0" applyAlignment="0" applyProtection="0"/>
    <xf numFmtId="0" fontId="24" fillId="31" borderId="8" applyNumberFormat="0" applyAlignment="0" applyProtection="0"/>
    <xf numFmtId="0" fontId="25" fillId="0" borderId="13" applyNumberFormat="0" applyFill="0" applyAlignment="0" applyProtection="0"/>
    <xf numFmtId="0" fontId="26" fillId="46" borderId="0" applyNumberFormat="0" applyBorder="0" applyAlignment="0" applyProtection="0"/>
    <xf numFmtId="0" fontId="4" fillId="0" borderId="0"/>
    <xf numFmtId="0" fontId="4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7" fillId="0" borderId="0"/>
    <xf numFmtId="0" fontId="1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4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28" fillId="0" borderId="0"/>
    <xf numFmtId="0" fontId="27" fillId="0" borderId="0"/>
    <xf numFmtId="0" fontId="4" fillId="0" borderId="0"/>
    <xf numFmtId="0" fontId="28" fillId="0" borderId="0"/>
    <xf numFmtId="0" fontId="4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28" fillId="0" borderId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1" fillId="2" borderId="1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15" fillId="44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4" fillId="31" borderId="8" applyNumberFormat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4" fillId="0" borderId="0"/>
    <xf numFmtId="0" fontId="2" fillId="0" borderId="0"/>
    <xf numFmtId="0" fontId="27" fillId="0" borderId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4" fillId="47" borderId="14" applyNumberFormat="0" applyFon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0" fontId="30" fillId="44" borderId="15" applyNumberFormat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208">
    <xf numFmtId="0" fontId="0" fillId="0" borderId="0" xfId="0"/>
    <xf numFmtId="0" fontId="4" fillId="0" borderId="0" xfId="3" applyNumberFormat="1" applyFont="1" applyAlignment="1" applyProtection="1"/>
    <xf numFmtId="0" fontId="4" fillId="0" borderId="0" xfId="4" applyFont="1" applyAlignment="1" applyProtection="1"/>
    <xf numFmtId="0" fontId="4" fillId="0" borderId="0" xfId="4" applyFont="1" applyProtection="1"/>
    <xf numFmtId="43" fontId="4" fillId="19" borderId="0" xfId="1" applyFont="1" applyFill="1" applyAlignment="1" applyProtection="1">
      <protection locked="0"/>
    </xf>
    <xf numFmtId="0" fontId="4" fillId="0" borderId="0" xfId="3" applyNumberFormat="1" applyFont="1" applyFill="1" applyAlignment="1" applyProtection="1"/>
    <xf numFmtId="0" fontId="3" fillId="0" borderId="0" xfId="3" applyNumberFormat="1" applyFont="1" applyAlignment="1">
      <alignment horizontal="right"/>
    </xf>
    <xf numFmtId="0" fontId="4" fillId="22" borderId="0" xfId="3" applyNumberFormat="1" applyFont="1" applyFill="1" applyAlignment="1" applyProtection="1"/>
    <xf numFmtId="0" fontId="7" fillId="23" borderId="6" xfId="5" applyFont="1" applyFill="1" applyBorder="1" applyAlignment="1">
      <alignment horizontal="center"/>
    </xf>
    <xf numFmtId="0" fontId="7" fillId="23" borderId="6" xfId="5" applyFont="1" applyFill="1" applyBorder="1" applyAlignment="1">
      <alignment horizontal="center" wrapText="1"/>
    </xf>
    <xf numFmtId="0" fontId="8" fillId="24" borderId="7" xfId="6" applyFont="1" applyFill="1" applyBorder="1" applyAlignment="1"/>
    <xf numFmtId="165" fontId="9" fillId="24" borderId="0" xfId="1" applyNumberFormat="1" applyFont="1" applyFill="1"/>
    <xf numFmtId="0" fontId="8" fillId="25" borderId="7" xfId="6" applyFont="1" applyFill="1" applyBorder="1" applyAlignment="1"/>
    <xf numFmtId="165" fontId="9" fillId="25" borderId="0" xfId="1" applyNumberFormat="1" applyFont="1" applyFill="1"/>
    <xf numFmtId="0" fontId="8" fillId="0" borderId="7" xfId="6" applyFont="1" applyFill="1" applyBorder="1" applyAlignment="1"/>
    <xf numFmtId="165" fontId="9" fillId="0" borderId="0" xfId="1" applyNumberFormat="1" applyFont="1"/>
    <xf numFmtId="43" fontId="4" fillId="0" borderId="0" xfId="1" applyFont="1" applyFill="1" applyAlignment="1" applyProtection="1">
      <protection locked="0"/>
    </xf>
    <xf numFmtId="0" fontId="0" fillId="0" borderId="0" xfId="0" applyFill="1"/>
    <xf numFmtId="0" fontId="37" fillId="15" borderId="0" xfId="4" applyFont="1" applyFill="1" applyAlignment="1" applyProtection="1"/>
    <xf numFmtId="0" fontId="37" fillId="0" borderId="0" xfId="4" applyFont="1" applyFill="1" applyAlignment="1" applyProtection="1"/>
    <xf numFmtId="0" fontId="37" fillId="0" borderId="0" xfId="3" applyNumberFormat="1" applyFont="1" applyAlignment="1" applyProtection="1">
      <alignment horizontal="right"/>
    </xf>
    <xf numFmtId="0" fontId="38" fillId="0" borderId="0" xfId="3" applyNumberFormat="1" applyFont="1" applyAlignment="1" applyProtection="1">
      <alignment horizontal="right"/>
    </xf>
    <xf numFmtId="0" fontId="39" fillId="15" borderId="0" xfId="4" applyFont="1" applyFill="1" applyAlignment="1" applyProtection="1"/>
    <xf numFmtId="0" fontId="37" fillId="16" borderId="0" xfId="4" applyFont="1" applyFill="1" applyAlignment="1" applyProtection="1">
      <alignment horizontal="center"/>
    </xf>
    <xf numFmtId="0" fontId="39" fillId="0" borderId="0" xfId="4" applyFont="1" applyFill="1" applyAlignment="1" applyProtection="1"/>
    <xf numFmtId="0" fontId="39" fillId="16" borderId="0" xfId="4" applyFont="1" applyFill="1" applyAlignment="1" applyProtection="1">
      <alignment horizontal="center"/>
    </xf>
    <xf numFmtId="0" fontId="39" fillId="15" borderId="0" xfId="4" applyNumberFormat="1" applyFont="1" applyFill="1" applyAlignment="1" applyProtection="1"/>
    <xf numFmtId="0" fontId="37" fillId="17" borderId="2" xfId="4" applyFont="1" applyFill="1" applyBorder="1" applyAlignment="1" applyProtection="1">
      <alignment horizontal="center"/>
    </xf>
    <xf numFmtId="0" fontId="37" fillId="16" borderId="2" xfId="4" applyFont="1" applyFill="1" applyBorder="1" applyAlignment="1" applyProtection="1">
      <alignment horizontal="center"/>
    </xf>
    <xf numFmtId="0" fontId="39" fillId="15" borderId="0" xfId="4" applyFont="1" applyFill="1" applyBorder="1" applyAlignment="1" applyProtection="1"/>
    <xf numFmtId="0" fontId="37" fillId="15" borderId="0" xfId="4" applyNumberFormat="1" applyFont="1" applyFill="1" applyAlignment="1" applyProtection="1"/>
    <xf numFmtId="44" fontId="37" fillId="0" borderId="0" xfId="2" applyFont="1" applyFill="1" applyAlignment="1" applyProtection="1"/>
    <xf numFmtId="164" fontId="39" fillId="18" borderId="3" xfId="4" applyNumberFormat="1" applyFont="1" applyFill="1" applyBorder="1" applyAlignment="1" applyProtection="1"/>
    <xf numFmtId="164" fontId="39" fillId="0" borderId="0" xfId="4" applyNumberFormat="1" applyFont="1" applyFill="1" applyBorder="1" applyAlignment="1" applyProtection="1"/>
    <xf numFmtId="164" fontId="39" fillId="15" borderId="3" xfId="4" applyNumberFormat="1" applyFont="1" applyFill="1" applyBorder="1" applyAlignment="1" applyProtection="1"/>
    <xf numFmtId="164" fontId="39" fillId="15" borderId="0" xfId="4" applyNumberFormat="1" applyFont="1" applyFill="1" applyBorder="1" applyAlignment="1" applyProtection="1"/>
    <xf numFmtId="0" fontId="37" fillId="15" borderId="2" xfId="4" applyNumberFormat="1" applyFont="1" applyFill="1" applyBorder="1" applyAlignment="1" applyProtection="1"/>
    <xf numFmtId="0" fontId="38" fillId="0" borderId="0" xfId="4" applyFont="1" applyAlignment="1" applyProtection="1"/>
    <xf numFmtId="0" fontId="38" fillId="0" borderId="0" xfId="4" applyFont="1" applyFill="1" applyAlignment="1" applyProtection="1"/>
    <xf numFmtId="0" fontId="39" fillId="0" borderId="0" xfId="4" applyNumberFormat="1" applyFont="1" applyFill="1" applyAlignment="1" applyProtection="1"/>
    <xf numFmtId="44" fontId="39" fillId="0" borderId="0" xfId="2" applyFont="1" applyFill="1" applyBorder="1" applyAlignment="1" applyProtection="1"/>
    <xf numFmtId="44" fontId="39" fillId="0" borderId="4" xfId="2" applyFont="1" applyFill="1" applyBorder="1" applyAlignment="1" applyProtection="1"/>
    <xf numFmtId="164" fontId="39" fillId="0" borderId="0" xfId="4" applyNumberFormat="1" applyFont="1" applyFill="1" applyAlignment="1" applyProtection="1"/>
    <xf numFmtId="44" fontId="39" fillId="0" borderId="0" xfId="2" applyFont="1" applyFill="1" applyAlignment="1" applyProtection="1"/>
    <xf numFmtId="164" fontId="39" fillId="18" borderId="0" xfId="4" applyNumberFormat="1" applyFont="1" applyFill="1" applyBorder="1" applyAlignment="1" applyProtection="1"/>
    <xf numFmtId="164" fontId="39" fillId="15" borderId="0" xfId="4" applyNumberFormat="1" applyFont="1" applyFill="1" applyAlignment="1" applyProtection="1"/>
    <xf numFmtId="44" fontId="39" fillId="20" borderId="0" xfId="2" applyFont="1" applyFill="1" applyAlignment="1" applyProtection="1"/>
    <xf numFmtId="0" fontId="38" fillId="15" borderId="0" xfId="4" applyNumberFormat="1" applyFont="1" applyFill="1" applyAlignment="1" applyProtection="1"/>
    <xf numFmtId="164" fontId="39" fillId="21" borderId="0" xfId="4" applyNumberFormat="1" applyFont="1" applyFill="1" applyAlignment="1" applyProtection="1">
      <alignment horizontal="right"/>
    </xf>
    <xf numFmtId="44" fontId="39" fillId="19" borderId="0" xfId="2" applyFont="1" applyFill="1" applyAlignment="1" applyProtection="1"/>
    <xf numFmtId="44" fontId="39" fillId="15" borderId="0" xfId="2" applyFont="1" applyFill="1" applyAlignment="1" applyProtection="1"/>
    <xf numFmtId="44" fontId="37" fillId="18" borderId="0" xfId="2" applyFont="1" applyFill="1" applyAlignment="1" applyProtection="1"/>
    <xf numFmtId="44" fontId="37" fillId="15" borderId="0" xfId="2" applyFont="1" applyFill="1" applyAlignment="1" applyProtection="1"/>
    <xf numFmtId="39" fontId="39" fillId="0" borderId="0" xfId="4" applyNumberFormat="1" applyFont="1" applyFill="1" applyAlignment="1" applyProtection="1"/>
    <xf numFmtId="39" fontId="39" fillId="15" borderId="0" xfId="4" applyNumberFormat="1" applyFont="1" applyFill="1" applyAlignment="1" applyProtection="1"/>
    <xf numFmtId="44" fontId="39" fillId="15" borderId="2" xfId="2" applyFont="1" applyFill="1" applyBorder="1" applyAlignment="1" applyProtection="1"/>
    <xf numFmtId="0" fontId="37" fillId="0" borderId="0" xfId="4" applyNumberFormat="1" applyFont="1" applyFill="1" applyAlignment="1" applyProtection="1"/>
    <xf numFmtId="44" fontId="39" fillId="19" borderId="0" xfId="2" applyFont="1" applyFill="1" applyBorder="1" applyAlignment="1" applyProtection="1"/>
    <xf numFmtId="44" fontId="37" fillId="18" borderId="5" xfId="2" applyFont="1" applyFill="1" applyBorder="1" applyAlignment="1" applyProtection="1"/>
    <xf numFmtId="0" fontId="38" fillId="15" borderId="0" xfId="4" applyFont="1" applyFill="1" applyAlignment="1" applyProtection="1"/>
    <xf numFmtId="0" fontId="36" fillId="15" borderId="0" xfId="4" applyNumberFormat="1" applyFont="1" applyFill="1" applyAlignment="1" applyProtection="1"/>
    <xf numFmtId="0" fontId="38" fillId="0" borderId="0" xfId="3" applyNumberFormat="1" applyFont="1" applyFill="1" applyAlignment="1" applyProtection="1"/>
    <xf numFmtId="0" fontId="38" fillId="0" borderId="0" xfId="3" applyNumberFormat="1" applyFont="1" applyAlignment="1" applyProtection="1"/>
    <xf numFmtId="0" fontId="3" fillId="0" borderId="0" xfId="3" applyNumberFormat="1" applyFont="1" applyFill="1" applyAlignment="1" applyProtection="1"/>
    <xf numFmtId="0" fontId="40" fillId="15" borderId="0" xfId="4" applyFont="1" applyFill="1" applyAlignment="1" applyProtection="1"/>
    <xf numFmtId="0" fontId="40" fillId="0" borderId="0" xfId="3" applyNumberFormat="1" applyFont="1" applyAlignment="1" applyProtection="1">
      <alignment horizontal="right"/>
    </xf>
    <xf numFmtId="0" fontId="4" fillId="0" borderId="0" xfId="3" applyNumberFormat="1" applyFont="1" applyAlignment="1" applyProtection="1">
      <alignment horizontal="right"/>
    </xf>
    <xf numFmtId="0" fontId="5" fillId="15" borderId="0" xfId="4" applyFont="1" applyFill="1" applyAlignment="1" applyProtection="1"/>
    <xf numFmtId="0" fontId="40" fillId="16" borderId="0" xfId="4" applyFont="1" applyFill="1" applyAlignment="1" applyProtection="1">
      <alignment horizontal="center"/>
    </xf>
    <xf numFmtId="0" fontId="5" fillId="16" borderId="0" xfId="4" applyFont="1" applyFill="1" applyAlignment="1" applyProtection="1">
      <alignment horizontal="center"/>
    </xf>
    <xf numFmtId="0" fontId="5" fillId="15" borderId="0" xfId="4" applyNumberFormat="1" applyFont="1" applyFill="1" applyAlignment="1" applyProtection="1"/>
    <xf numFmtId="0" fontId="40" fillId="17" borderId="2" xfId="4" applyFont="1" applyFill="1" applyBorder="1" applyAlignment="1" applyProtection="1">
      <alignment horizontal="center"/>
    </xf>
    <xf numFmtId="0" fontId="40" fillId="16" borderId="2" xfId="4" applyFont="1" applyFill="1" applyBorder="1" applyAlignment="1" applyProtection="1">
      <alignment horizontal="center"/>
    </xf>
    <xf numFmtId="0" fontId="5" fillId="15" borderId="0" xfId="4" applyFont="1" applyFill="1" applyBorder="1" applyAlignment="1" applyProtection="1"/>
    <xf numFmtId="0" fontId="40" fillId="15" borderId="0" xfId="4" applyNumberFormat="1" applyFont="1" applyFill="1" applyAlignment="1" applyProtection="1"/>
    <xf numFmtId="44" fontId="40" fillId="0" borderId="0" xfId="2" applyFont="1" applyFill="1" applyAlignment="1" applyProtection="1"/>
    <xf numFmtId="164" fontId="40" fillId="15" borderId="0" xfId="4" applyNumberFormat="1" applyFont="1" applyFill="1" applyAlignment="1" applyProtection="1"/>
    <xf numFmtId="44" fontId="40" fillId="15" borderId="0" xfId="2" applyFont="1" applyFill="1" applyAlignment="1" applyProtection="1"/>
    <xf numFmtId="164" fontId="5" fillId="18" borderId="3" xfId="4" applyNumberFormat="1" applyFont="1" applyFill="1" applyBorder="1" applyAlignment="1" applyProtection="1"/>
    <xf numFmtId="164" fontId="5" fillId="15" borderId="0" xfId="4" applyNumberFormat="1" applyFont="1" applyFill="1" applyBorder="1" applyAlignment="1" applyProtection="1"/>
    <xf numFmtId="164" fontId="5" fillId="15" borderId="3" xfId="4" applyNumberFormat="1" applyFont="1" applyFill="1" applyBorder="1" applyAlignment="1" applyProtection="1"/>
    <xf numFmtId="0" fontId="40" fillId="15" borderId="2" xfId="4" applyNumberFormat="1" applyFont="1" applyFill="1" applyBorder="1" applyAlignment="1" applyProtection="1"/>
    <xf numFmtId="0" fontId="3" fillId="0" borderId="2" xfId="4" applyFont="1" applyBorder="1" applyAlignment="1" applyProtection="1">
      <alignment horizontal="center"/>
    </xf>
    <xf numFmtId="0" fontId="5" fillId="0" borderId="0" xfId="4" applyNumberFormat="1" applyFont="1" applyFill="1" applyAlignment="1" applyProtection="1"/>
    <xf numFmtId="44" fontId="5" fillId="0" borderId="0" xfId="2" applyFont="1" applyFill="1" applyBorder="1" applyAlignment="1" applyProtection="1"/>
    <xf numFmtId="164" fontId="5" fillId="0" borderId="0" xfId="4" applyNumberFormat="1" applyFont="1" applyFill="1" applyBorder="1" applyAlignment="1" applyProtection="1"/>
    <xf numFmtId="44" fontId="5" fillId="19" borderId="0" xfId="2" applyFont="1" applyFill="1" applyBorder="1" applyAlignment="1" applyProtection="1">
      <protection locked="0"/>
    </xf>
    <xf numFmtId="39" fontId="5" fillId="0" borderId="0" xfId="4" applyNumberFormat="1" applyFont="1" applyFill="1" applyBorder="1" applyAlignment="1" applyProtection="1"/>
    <xf numFmtId="44" fontId="5" fillId="19" borderId="2" xfId="2" applyFont="1" applyFill="1" applyBorder="1" applyAlignment="1" applyProtection="1">
      <protection locked="0"/>
    </xf>
    <xf numFmtId="44" fontId="5" fillId="0" borderId="2" xfId="2" applyFont="1" applyFill="1" applyBorder="1" applyAlignment="1" applyProtection="1"/>
    <xf numFmtId="44" fontId="5" fillId="0" borderId="4" xfId="2" applyFont="1" applyFill="1" applyBorder="1" applyAlignment="1" applyProtection="1"/>
    <xf numFmtId="164" fontId="5" fillId="0" borderId="0" xfId="4" applyNumberFormat="1" applyFont="1" applyFill="1" applyAlignment="1" applyProtection="1"/>
    <xf numFmtId="44" fontId="5" fillId="0" borderId="0" xfId="2" applyFont="1" applyFill="1" applyAlignment="1" applyProtection="1"/>
    <xf numFmtId="164" fontId="5" fillId="18" borderId="0" xfId="4" applyNumberFormat="1" applyFont="1" applyFill="1" applyBorder="1" applyAlignment="1" applyProtection="1"/>
    <xf numFmtId="164" fontId="5" fillId="15" borderId="0" xfId="4" applyNumberFormat="1" applyFont="1" applyFill="1" applyAlignment="1" applyProtection="1"/>
    <xf numFmtId="44" fontId="5" fillId="20" borderId="0" xfId="2" applyFont="1" applyFill="1" applyAlignment="1" applyProtection="1">
      <protection locked="0"/>
    </xf>
    <xf numFmtId="44" fontId="5" fillId="19" borderId="0" xfId="2" applyFont="1" applyFill="1" applyAlignment="1" applyProtection="1">
      <protection locked="0"/>
    </xf>
    <xf numFmtId="44" fontId="5" fillId="15" borderId="0" xfId="2" applyFont="1" applyFill="1" applyAlignment="1" applyProtection="1"/>
    <xf numFmtId="0" fontId="4" fillId="15" borderId="0" xfId="4" applyNumberFormat="1" applyFont="1" applyFill="1" applyAlignment="1" applyProtection="1"/>
    <xf numFmtId="164" fontId="5" fillId="21" borderId="0" xfId="4" applyNumberFormat="1" applyFont="1" applyFill="1" applyAlignment="1" applyProtection="1">
      <alignment horizontal="right"/>
    </xf>
    <xf numFmtId="44" fontId="40" fillId="18" borderId="0" xfId="2" applyFont="1" applyFill="1" applyAlignment="1" applyProtection="1"/>
    <xf numFmtId="39" fontId="5" fillId="0" borderId="0" xfId="4" applyNumberFormat="1" applyFont="1" applyFill="1" applyAlignment="1" applyProtection="1"/>
    <xf numFmtId="39" fontId="5" fillId="15" borderId="0" xfId="4" applyNumberFormat="1" applyFont="1" applyFill="1" applyAlignment="1" applyProtection="1"/>
    <xf numFmtId="44" fontId="5" fillId="15" borderId="2" xfId="2" applyFont="1" applyFill="1" applyBorder="1" applyAlignment="1" applyProtection="1"/>
    <xf numFmtId="0" fontId="40" fillId="0" borderId="0" xfId="4" applyNumberFormat="1" applyFont="1" applyFill="1" applyAlignment="1" applyProtection="1"/>
    <xf numFmtId="44" fontId="40" fillId="18" borderId="5" xfId="2" applyFont="1" applyFill="1" applyBorder="1" applyAlignment="1" applyProtection="1"/>
    <xf numFmtId="0" fontId="4" fillId="15" borderId="0" xfId="4" applyFont="1" applyFill="1" applyAlignment="1" applyProtection="1"/>
    <xf numFmtId="0" fontId="3" fillId="15" borderId="0" xfId="4" applyNumberFormat="1" applyFont="1" applyFill="1" applyAlignment="1" applyProtection="1"/>
    <xf numFmtId="0" fontId="4" fillId="0" borderId="0" xfId="4" applyFont="1" applyAlignment="1" applyProtection="1">
      <protection locked="0"/>
    </xf>
    <xf numFmtId="0" fontId="4" fillId="0" borderId="0" xfId="3" applyNumberFormat="1" applyFont="1" applyAlignment="1" applyProtection="1">
      <protection locked="0"/>
    </xf>
    <xf numFmtId="166" fontId="3" fillId="0" borderId="0" xfId="3" applyNumberFormat="1" applyFont="1" applyFill="1" applyAlignment="1" applyProtection="1"/>
    <xf numFmtId="166" fontId="4" fillId="0" borderId="0" xfId="3" applyNumberFormat="1" applyFont="1" applyAlignment="1" applyProtection="1"/>
    <xf numFmtId="166" fontId="40" fillId="0" borderId="0" xfId="3" applyNumberFormat="1" applyFont="1" applyAlignment="1" applyProtection="1">
      <alignment horizontal="right"/>
    </xf>
    <xf numFmtId="166" fontId="4" fillId="0" borderId="0" xfId="3" applyNumberFormat="1" applyFont="1" applyAlignment="1" applyProtection="1">
      <alignment horizontal="right"/>
    </xf>
    <xf numFmtId="166" fontId="5" fillId="15" borderId="0" xfId="4" applyNumberFormat="1" applyFont="1" applyFill="1" applyAlignment="1" applyProtection="1"/>
    <xf numFmtId="166" fontId="40" fillId="15" borderId="0" xfId="4" applyNumberFormat="1" applyFont="1" applyFill="1" applyAlignment="1" applyProtection="1"/>
    <xf numFmtId="166" fontId="40" fillId="15" borderId="2" xfId="4" applyNumberFormat="1" applyFont="1" applyFill="1" applyBorder="1" applyAlignment="1" applyProtection="1"/>
    <xf numFmtId="166" fontId="5" fillId="0" borderId="0" xfId="4" applyNumberFormat="1" applyFont="1" applyFill="1" applyAlignment="1" applyProtection="1"/>
    <xf numFmtId="166" fontId="4" fillId="15" borderId="0" xfId="4" applyNumberFormat="1" applyFont="1" applyFill="1" applyAlignment="1" applyProtection="1"/>
    <xf numFmtId="166" fontId="40" fillId="0" borderId="0" xfId="4" applyNumberFormat="1" applyFont="1" applyFill="1" applyAlignment="1" applyProtection="1"/>
    <xf numFmtId="166" fontId="3" fillId="15" borderId="0" xfId="4" applyNumberFormat="1" applyFont="1" applyFill="1" applyAlignment="1" applyProtection="1"/>
    <xf numFmtId="166" fontId="4" fillId="0" borderId="0" xfId="3" applyNumberFormat="1" applyFont="1" applyFill="1" applyAlignment="1" applyProtection="1"/>
    <xf numFmtId="166" fontId="4" fillId="0" borderId="0" xfId="3" applyNumberFormat="1" applyFont="1" applyAlignment="1" applyProtection="1">
      <protection locked="0"/>
    </xf>
    <xf numFmtId="166" fontId="3" fillId="0" borderId="0" xfId="3" applyNumberFormat="1" applyFont="1" applyAlignment="1">
      <alignment horizontal="right"/>
    </xf>
    <xf numFmtId="44" fontId="5" fillId="0" borderId="17" xfId="2" applyFont="1" applyFill="1" applyBorder="1" applyAlignment="1" applyProtection="1"/>
    <xf numFmtId="44" fontId="5" fillId="19" borderId="0" xfId="77" applyFont="1" applyFill="1" applyAlignment="1" applyProtection="1">
      <protection locked="0"/>
    </xf>
    <xf numFmtId="44" fontId="5" fillId="19" borderId="2" xfId="77" applyFont="1" applyFill="1" applyBorder="1" applyAlignment="1" applyProtection="1">
      <protection locked="0"/>
    </xf>
    <xf numFmtId="44" fontId="39" fillId="0" borderId="2" xfId="2" applyFont="1" applyFill="1" applyBorder="1" applyAlignment="1" applyProtection="1"/>
    <xf numFmtId="44" fontId="39" fillId="19" borderId="2" xfId="2" applyFont="1" applyFill="1" applyBorder="1" applyAlignment="1" applyProtection="1"/>
    <xf numFmtId="0" fontId="36" fillId="0" borderId="0" xfId="3" applyNumberFormat="1" applyFont="1" applyAlignment="1">
      <alignment horizontal="center"/>
    </xf>
    <xf numFmtId="0" fontId="38" fillId="15" borderId="0" xfId="4" applyNumberFormat="1" applyFont="1" applyFill="1" applyAlignment="1" applyProtection="1">
      <alignment horizontal="left" wrapText="1"/>
    </xf>
    <xf numFmtId="0" fontId="4" fillId="19" borderId="0" xfId="3" applyNumberFormat="1" applyFont="1" applyFill="1" applyAlignment="1" applyProtection="1">
      <alignment horizontal="left" vertical="top" wrapText="1"/>
      <protection locked="0"/>
    </xf>
    <xf numFmtId="0" fontId="3" fillId="0" borderId="0" xfId="3" applyNumberFormat="1" applyFont="1" applyAlignment="1">
      <alignment horizontal="center"/>
    </xf>
    <xf numFmtId="166" fontId="4" fillId="19" borderId="0" xfId="3" applyNumberFormat="1" applyFont="1" applyFill="1" applyAlignment="1" applyProtection="1">
      <alignment horizontal="left" vertical="top" wrapText="1"/>
      <protection locked="0"/>
    </xf>
    <xf numFmtId="166" fontId="3" fillId="0" borderId="0" xfId="3" applyNumberFormat="1" applyFont="1" applyAlignment="1">
      <alignment horizontal="center"/>
    </xf>
    <xf numFmtId="0" fontId="35" fillId="24" borderId="0" xfId="3" applyNumberFormat="1" applyFont="1" applyFill="1" applyAlignment="1" applyProtection="1">
      <alignment horizontal="left" vertical="top" wrapText="1"/>
      <protection locked="0"/>
    </xf>
    <xf numFmtId="0" fontId="35" fillId="24" borderId="0" xfId="3" applyNumberFormat="1" applyFont="1" applyFill="1" applyAlignment="1" applyProtection="1">
      <alignment horizontal="left" vertical="top"/>
      <protection locked="0"/>
    </xf>
    <xf numFmtId="0" fontId="37" fillId="15" borderId="0" xfId="4" applyNumberFormat="1" applyFont="1" applyFill="1" applyAlignment="1" applyProtection="1">
      <alignment horizontal="center"/>
    </xf>
    <xf numFmtId="0" fontId="38" fillId="15" borderId="0" xfId="4" applyNumberFormat="1" applyFont="1" applyFill="1" applyAlignment="1" applyProtection="1">
      <alignment horizontal="left"/>
    </xf>
    <xf numFmtId="0" fontId="36" fillId="0" borderId="0" xfId="3" applyNumberFormat="1" applyFont="1" applyAlignment="1">
      <alignment horizontal="left"/>
    </xf>
    <xf numFmtId="0" fontId="40" fillId="15" borderId="0" xfId="4" applyNumberFormat="1" applyFont="1" applyFill="1" applyAlignment="1" applyProtection="1">
      <alignment horizontal="center"/>
    </xf>
    <xf numFmtId="0" fontId="3" fillId="0" borderId="0" xfId="3" applyNumberFormat="1" applyFont="1" applyAlignment="1">
      <alignment horizontal="left"/>
    </xf>
    <xf numFmtId="0" fontId="40" fillId="15" borderId="0" xfId="4" applyFont="1" applyFill="1" applyAlignment="1" applyProtection="1">
      <alignment horizontal="left"/>
    </xf>
    <xf numFmtId="0" fontId="5" fillId="15" borderId="0" xfId="4" applyFont="1" applyFill="1" applyAlignment="1" applyProtection="1">
      <alignment horizontal="left"/>
    </xf>
    <xf numFmtId="0" fontId="40" fillId="15" borderId="0" xfId="4" applyNumberFormat="1" applyFont="1" applyFill="1" applyAlignment="1" applyProtection="1">
      <alignment horizontal="left"/>
    </xf>
    <xf numFmtId="0" fontId="5" fillId="15" borderId="0" xfId="4" applyNumberFormat="1" applyFont="1" applyFill="1" applyAlignment="1" applyProtection="1">
      <alignment horizontal="left"/>
    </xf>
    <xf numFmtId="0" fontId="40" fillId="15" borderId="2" xfId="4" applyNumberFormat="1" applyFont="1" applyFill="1" applyBorder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4" fillId="15" borderId="0" xfId="4" applyNumberFormat="1" applyFont="1" applyFill="1" applyAlignment="1" applyProtection="1">
      <alignment horizontal="left"/>
    </xf>
    <xf numFmtId="0" fontId="40" fillId="0" borderId="0" xfId="4" applyNumberFormat="1" applyFont="1" applyFill="1" applyAlignment="1" applyProtection="1">
      <alignment horizontal="left"/>
    </xf>
    <xf numFmtId="0" fontId="4" fillId="15" borderId="0" xfId="4" applyFont="1" applyFill="1" applyAlignment="1" applyProtection="1">
      <alignment horizontal="left"/>
    </xf>
    <xf numFmtId="0" fontId="4" fillId="0" borderId="0" xfId="4" applyFont="1" applyAlignment="1" applyProtection="1">
      <alignment horizontal="left"/>
    </xf>
    <xf numFmtId="0" fontId="4" fillId="0" borderId="0" xfId="3" applyNumberFormat="1" applyFont="1" applyFill="1" applyAlignment="1" applyProtection="1">
      <alignment horizontal="left"/>
    </xf>
    <xf numFmtId="0" fontId="4" fillId="0" borderId="0" xfId="3" applyNumberFormat="1" applyFont="1" applyAlignment="1" applyProtection="1">
      <alignment horizontal="left"/>
    </xf>
    <xf numFmtId="166" fontId="40" fillId="15" borderId="0" xfId="4" applyNumberFormat="1" applyFont="1" applyFill="1" applyAlignment="1" applyProtection="1">
      <alignment horizontal="center"/>
    </xf>
    <xf numFmtId="166" fontId="3" fillId="0" borderId="0" xfId="3" applyNumberFormat="1" applyFont="1" applyAlignment="1">
      <alignment horizontal="left"/>
    </xf>
    <xf numFmtId="0" fontId="4" fillId="15" borderId="0" xfId="4" applyNumberFormat="1" applyFont="1" applyFill="1" applyAlignment="1" applyProtection="1">
      <alignment wrapText="1"/>
    </xf>
    <xf numFmtId="0" fontId="4" fillId="19" borderId="0" xfId="3" applyNumberFormat="1" applyFont="1" applyFill="1" applyAlignment="1" applyProtection="1">
      <alignment vertical="top" wrapText="1"/>
      <protection locked="0"/>
    </xf>
    <xf numFmtId="0" fontId="3" fillId="0" borderId="0" xfId="3" applyNumberFormat="1" applyFont="1" applyAlignment="1">
      <alignment wrapText="1"/>
    </xf>
    <xf numFmtId="0" fontId="40" fillId="15" borderId="0" xfId="4" applyFont="1" applyFill="1" applyAlignment="1" applyProtection="1">
      <alignment wrapText="1"/>
    </xf>
    <xf numFmtId="0" fontId="5" fillId="15" borderId="0" xfId="4" applyFont="1" applyFill="1" applyAlignment="1" applyProtection="1">
      <alignment wrapText="1"/>
    </xf>
    <xf numFmtId="0" fontId="40" fillId="15" borderId="0" xfId="4" applyNumberFormat="1" applyFont="1" applyFill="1" applyAlignment="1" applyProtection="1">
      <alignment wrapText="1"/>
    </xf>
    <xf numFmtId="0" fontId="5" fillId="15" borderId="0" xfId="4" applyNumberFormat="1" applyFont="1" applyFill="1" applyAlignment="1" applyProtection="1">
      <alignment wrapText="1"/>
    </xf>
    <xf numFmtId="0" fontId="40" fillId="15" borderId="2" xfId="4" applyNumberFormat="1" applyFont="1" applyFill="1" applyBorder="1" applyAlignment="1" applyProtection="1">
      <alignment wrapText="1"/>
    </xf>
    <xf numFmtId="0" fontId="5" fillId="0" borderId="0" xfId="4" applyNumberFormat="1" applyFont="1" applyFill="1" applyAlignment="1" applyProtection="1">
      <alignment wrapText="1"/>
    </xf>
    <xf numFmtId="0" fontId="40" fillId="0" borderId="0" xfId="4" applyNumberFormat="1" applyFont="1" applyFill="1" applyAlignment="1" applyProtection="1">
      <alignment wrapText="1"/>
    </xf>
    <xf numFmtId="0" fontId="4" fillId="15" borderId="0" xfId="4" applyFont="1" applyFill="1" applyAlignment="1" applyProtection="1">
      <alignment wrapText="1"/>
    </xf>
    <xf numFmtId="0" fontId="4" fillId="0" borderId="0" xfId="4" applyFont="1" applyAlignment="1" applyProtection="1">
      <alignment wrapText="1"/>
    </xf>
    <xf numFmtId="0" fontId="4" fillId="0" borderId="0" xfId="3" applyNumberFormat="1" applyFont="1" applyFill="1" applyAlignment="1" applyProtection="1">
      <alignment wrapText="1"/>
    </xf>
    <xf numFmtId="0" fontId="4" fillId="0" borderId="0" xfId="3" applyNumberFormat="1" applyFont="1" applyAlignment="1" applyProtection="1">
      <alignment wrapText="1"/>
    </xf>
    <xf numFmtId="0" fontId="3" fillId="0" borderId="0" xfId="3" applyNumberFormat="1" applyFont="1" applyFill="1" applyAlignment="1" applyProtection="1">
      <alignment horizontal="left"/>
    </xf>
    <xf numFmtId="0" fontId="40" fillId="0" borderId="0" xfId="3" applyNumberFormat="1" applyFont="1" applyAlignment="1" applyProtection="1">
      <alignment horizontal="left"/>
    </xf>
    <xf numFmtId="0" fontId="40" fillId="16" borderId="0" xfId="4" applyFont="1" applyFill="1" applyAlignment="1" applyProtection="1">
      <alignment horizontal="left"/>
    </xf>
    <xf numFmtId="0" fontId="5" fillId="16" borderId="0" xfId="4" applyFont="1" applyFill="1" applyAlignment="1" applyProtection="1">
      <alignment horizontal="left"/>
    </xf>
    <xf numFmtId="0" fontId="40" fillId="17" borderId="2" xfId="4" applyFont="1" applyFill="1" applyBorder="1" applyAlignment="1" applyProtection="1">
      <alignment horizontal="left"/>
    </xf>
    <xf numFmtId="0" fontId="40" fillId="16" borderId="2" xfId="4" applyFont="1" applyFill="1" applyBorder="1" applyAlignment="1" applyProtection="1">
      <alignment horizontal="left"/>
    </xf>
    <xf numFmtId="0" fontId="5" fillId="15" borderId="0" xfId="4" applyFont="1" applyFill="1" applyBorder="1" applyAlignment="1" applyProtection="1">
      <alignment horizontal="left"/>
    </xf>
    <xf numFmtId="44" fontId="40" fillId="0" borderId="0" xfId="2" applyFont="1" applyFill="1" applyAlignment="1" applyProtection="1">
      <alignment horizontal="left"/>
    </xf>
    <xf numFmtId="164" fontId="40" fillId="15" borderId="0" xfId="4" applyNumberFormat="1" applyFont="1" applyFill="1" applyAlignment="1" applyProtection="1">
      <alignment horizontal="left"/>
    </xf>
    <xf numFmtId="44" fontId="40" fillId="15" borderId="0" xfId="2" applyFont="1" applyFill="1" applyAlignment="1" applyProtection="1">
      <alignment horizontal="left"/>
    </xf>
    <xf numFmtId="164" fontId="5" fillId="18" borderId="3" xfId="4" applyNumberFormat="1" applyFont="1" applyFill="1" applyBorder="1" applyAlignment="1" applyProtection="1">
      <alignment horizontal="left"/>
    </xf>
    <xf numFmtId="164" fontId="5" fillId="15" borderId="0" xfId="4" applyNumberFormat="1" applyFont="1" applyFill="1" applyBorder="1" applyAlignment="1" applyProtection="1">
      <alignment horizontal="left"/>
    </xf>
    <xf numFmtId="164" fontId="5" fillId="15" borderId="3" xfId="4" applyNumberFormat="1" applyFont="1" applyFill="1" applyBorder="1" applyAlignment="1" applyProtection="1">
      <alignment horizontal="left"/>
    </xf>
    <xf numFmtId="0" fontId="3" fillId="0" borderId="2" xfId="4" applyFont="1" applyBorder="1" applyAlignment="1" applyProtection="1">
      <alignment horizontal="left"/>
    </xf>
    <xf numFmtId="44" fontId="5" fillId="0" borderId="0" xfId="2" applyFont="1" applyFill="1" applyBorder="1" applyAlignment="1" applyProtection="1">
      <alignment horizontal="left"/>
    </xf>
    <xf numFmtId="164" fontId="5" fillId="0" borderId="0" xfId="4" applyNumberFormat="1" applyFont="1" applyFill="1" applyBorder="1" applyAlignment="1" applyProtection="1">
      <alignment horizontal="left"/>
    </xf>
    <xf numFmtId="44" fontId="5" fillId="19" borderId="0" xfId="2" applyFont="1" applyFill="1" applyBorder="1" applyAlignment="1" applyProtection="1">
      <alignment horizontal="left"/>
      <protection locked="0"/>
    </xf>
    <xf numFmtId="43" fontId="4" fillId="19" borderId="0" xfId="1" applyFont="1" applyFill="1" applyAlignment="1" applyProtection="1">
      <alignment horizontal="left"/>
      <protection locked="0"/>
    </xf>
    <xf numFmtId="39" fontId="5" fillId="0" borderId="0" xfId="4" applyNumberFormat="1" applyFont="1" applyFill="1" applyBorder="1" applyAlignment="1" applyProtection="1">
      <alignment horizontal="left"/>
    </xf>
    <xf numFmtId="44" fontId="5" fillId="19" borderId="2" xfId="2" applyFont="1" applyFill="1" applyBorder="1" applyAlignment="1" applyProtection="1">
      <alignment horizontal="left"/>
      <protection locked="0"/>
    </xf>
    <xf numFmtId="44" fontId="5" fillId="0" borderId="2" xfId="2" applyFont="1" applyFill="1" applyBorder="1" applyAlignment="1" applyProtection="1">
      <alignment horizontal="left"/>
    </xf>
    <xf numFmtId="44" fontId="5" fillId="0" borderId="4" xfId="2" applyFont="1" applyFill="1" applyBorder="1" applyAlignment="1" applyProtection="1">
      <alignment horizontal="left"/>
    </xf>
    <xf numFmtId="164" fontId="5" fillId="0" borderId="0" xfId="4" applyNumberFormat="1" applyFont="1" applyFill="1" applyAlignment="1" applyProtection="1">
      <alignment horizontal="left"/>
    </xf>
    <xf numFmtId="44" fontId="5" fillId="0" borderId="0" xfId="2" applyFont="1" applyFill="1" applyAlignment="1" applyProtection="1">
      <alignment horizontal="left"/>
    </xf>
    <xf numFmtId="164" fontId="5" fillId="18" borderId="0" xfId="4" applyNumberFormat="1" applyFont="1" applyFill="1" applyBorder="1" applyAlignment="1" applyProtection="1">
      <alignment horizontal="left"/>
    </xf>
    <xf numFmtId="164" fontId="5" fillId="15" borderId="0" xfId="4" applyNumberFormat="1" applyFont="1" applyFill="1" applyAlignment="1" applyProtection="1">
      <alignment horizontal="left"/>
    </xf>
    <xf numFmtId="44" fontId="5" fillId="20" borderId="0" xfId="2" applyFont="1" applyFill="1" applyAlignment="1" applyProtection="1">
      <alignment horizontal="left"/>
      <protection locked="0"/>
    </xf>
    <xf numFmtId="44" fontId="5" fillId="19" borderId="0" xfId="2" applyFont="1" applyFill="1" applyAlignment="1" applyProtection="1">
      <alignment horizontal="left"/>
      <protection locked="0"/>
    </xf>
    <xf numFmtId="44" fontId="5" fillId="15" borderId="0" xfId="2" applyFont="1" applyFill="1" applyAlignment="1" applyProtection="1">
      <alignment horizontal="left"/>
    </xf>
    <xf numFmtId="164" fontId="5" fillId="21" borderId="0" xfId="4" applyNumberFormat="1" applyFont="1" applyFill="1" applyAlignment="1" applyProtection="1">
      <alignment horizontal="left"/>
    </xf>
    <xf numFmtId="44" fontId="40" fillId="18" borderId="0" xfId="2" applyFont="1" applyFill="1" applyAlignment="1" applyProtection="1">
      <alignment horizontal="left"/>
    </xf>
    <xf numFmtId="39" fontId="5" fillId="0" borderId="0" xfId="4" applyNumberFormat="1" applyFont="1" applyFill="1" applyAlignment="1" applyProtection="1">
      <alignment horizontal="left"/>
    </xf>
    <xf numFmtId="39" fontId="5" fillId="15" borderId="0" xfId="4" applyNumberFormat="1" applyFont="1" applyFill="1" applyAlignment="1" applyProtection="1">
      <alignment horizontal="left"/>
    </xf>
    <xf numFmtId="44" fontId="5" fillId="15" borderId="2" xfId="2" applyFont="1" applyFill="1" applyBorder="1" applyAlignment="1" applyProtection="1">
      <alignment horizontal="left"/>
    </xf>
    <xf numFmtId="44" fontId="40" fillId="18" borderId="5" xfId="2" applyFont="1" applyFill="1" applyBorder="1" applyAlignment="1" applyProtection="1">
      <alignment horizontal="left"/>
    </xf>
    <xf numFmtId="0" fontId="3" fillId="15" borderId="0" xfId="4" applyNumberFormat="1" applyFont="1" applyFill="1" applyAlignment="1" applyProtection="1">
      <alignment horizontal="left"/>
    </xf>
    <xf numFmtId="0" fontId="4" fillId="0" borderId="0" xfId="4" applyFont="1" applyAlignment="1" applyProtection="1">
      <alignment horizontal="left"/>
      <protection locked="0"/>
    </xf>
    <xf numFmtId="0" fontId="4" fillId="0" borderId="0" xfId="3" applyNumberFormat="1" applyFont="1" applyAlignment="1" applyProtection="1">
      <alignment horizontal="left"/>
      <protection locked="0"/>
    </xf>
  </cellXfs>
  <cellStyles count="1267">
    <cellStyle name="20% - Accent1 2" xfId="7"/>
    <cellStyle name="20% - Accent1 2 2" xfId="8"/>
    <cellStyle name="20% - Accent2 2" xfId="9"/>
    <cellStyle name="20% - Accent2 2 2" xfId="10"/>
    <cellStyle name="20% - Accent3 2" xfId="11"/>
    <cellStyle name="20% - Accent3 2 2" xfId="12"/>
    <cellStyle name="20% - Accent4 2" xfId="13"/>
    <cellStyle name="20% - Accent4 2 2" xfId="14"/>
    <cellStyle name="20% - Accent5 2" xfId="15"/>
    <cellStyle name="20% - Accent5 2 2" xfId="16"/>
    <cellStyle name="20% - Accent6 2" xfId="17"/>
    <cellStyle name="20% - Accent6 2 2" xfId="18"/>
    <cellStyle name="40% - Accent1 2" xfId="19"/>
    <cellStyle name="40% - Accent1 2 2" xfId="20"/>
    <cellStyle name="40% - Accent2 2" xfId="21"/>
    <cellStyle name="40% - Accent2 2 2" xfId="22"/>
    <cellStyle name="40% - Accent3 2" xfId="23"/>
    <cellStyle name="40% - Accent3 2 2" xfId="24"/>
    <cellStyle name="40% - Accent4 2" xfId="25"/>
    <cellStyle name="40% - Accent4 2 2" xfId="26"/>
    <cellStyle name="40% - Accent5 2" xfId="27"/>
    <cellStyle name="40% - Accent5 2 2" xfId="28"/>
    <cellStyle name="40% - Accent6 2" xfId="29"/>
    <cellStyle name="40% - Accent6 2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alculation 2 10" xfId="174"/>
    <cellStyle name="Calculation 2 10 2" xfId="175"/>
    <cellStyle name="Calculation 2 11" xfId="176"/>
    <cellStyle name="Calculation 2 11 2" xfId="177"/>
    <cellStyle name="Calculation 2 12" xfId="178"/>
    <cellStyle name="Calculation 2 12 2" xfId="179"/>
    <cellStyle name="Calculation 2 13" xfId="180"/>
    <cellStyle name="Calculation 2 13 2" xfId="181"/>
    <cellStyle name="Calculation 2 14" xfId="182"/>
    <cellStyle name="Calculation 2 14 2" xfId="183"/>
    <cellStyle name="Calculation 2 15" xfId="184"/>
    <cellStyle name="Calculation 2 15 2" xfId="185"/>
    <cellStyle name="Calculation 2 16" xfId="186"/>
    <cellStyle name="Calculation 2 16 2" xfId="187"/>
    <cellStyle name="Calculation 2 17" xfId="188"/>
    <cellStyle name="Calculation 2 17 2" xfId="189"/>
    <cellStyle name="Calculation 2 18" xfId="190"/>
    <cellStyle name="Calculation 2 18 2" xfId="191"/>
    <cellStyle name="Calculation 2 19" xfId="192"/>
    <cellStyle name="Calculation 2 19 2" xfId="193"/>
    <cellStyle name="Calculation 2 2" xfId="45"/>
    <cellStyle name="Calculation 2 2 10" xfId="194"/>
    <cellStyle name="Calculation 2 2 10 2" xfId="195"/>
    <cellStyle name="Calculation 2 2 11" xfId="196"/>
    <cellStyle name="Calculation 2 2 11 2" xfId="197"/>
    <cellStyle name="Calculation 2 2 12" xfId="198"/>
    <cellStyle name="Calculation 2 2 12 2" xfId="199"/>
    <cellStyle name="Calculation 2 2 13" xfId="200"/>
    <cellStyle name="Calculation 2 2 13 2" xfId="201"/>
    <cellStyle name="Calculation 2 2 14" xfId="202"/>
    <cellStyle name="Calculation 2 2 14 2" xfId="203"/>
    <cellStyle name="Calculation 2 2 15" xfId="204"/>
    <cellStyle name="Calculation 2 2 15 2" xfId="205"/>
    <cellStyle name="Calculation 2 2 16" xfId="206"/>
    <cellStyle name="Calculation 2 2 16 2" xfId="207"/>
    <cellStyle name="Calculation 2 2 17" xfId="208"/>
    <cellStyle name="Calculation 2 2 17 2" xfId="209"/>
    <cellStyle name="Calculation 2 2 18" xfId="210"/>
    <cellStyle name="Calculation 2 2 18 2" xfId="211"/>
    <cellStyle name="Calculation 2 2 19" xfId="212"/>
    <cellStyle name="Calculation 2 2 19 2" xfId="213"/>
    <cellStyle name="Calculation 2 2 2" xfId="214"/>
    <cellStyle name="Calculation 2 2 2 2" xfId="215"/>
    <cellStyle name="Calculation 2 2 20" xfId="216"/>
    <cellStyle name="Calculation 2 2 20 2" xfId="217"/>
    <cellStyle name="Calculation 2 2 21" xfId="218"/>
    <cellStyle name="Calculation 2 2 21 2" xfId="219"/>
    <cellStyle name="Calculation 2 2 22" xfId="220"/>
    <cellStyle name="Calculation 2 2 22 2" xfId="221"/>
    <cellStyle name="Calculation 2 2 23" xfId="222"/>
    <cellStyle name="Calculation 2 2 23 2" xfId="223"/>
    <cellStyle name="Calculation 2 2 24" xfId="224"/>
    <cellStyle name="Calculation 2 2 24 2" xfId="225"/>
    <cellStyle name="Calculation 2 2 25" xfId="226"/>
    <cellStyle name="Calculation 2 2 25 2" xfId="227"/>
    <cellStyle name="Calculation 2 2 26" xfId="228"/>
    <cellStyle name="Calculation 2 2 26 2" xfId="229"/>
    <cellStyle name="Calculation 2 2 27" xfId="230"/>
    <cellStyle name="Calculation 2 2 27 2" xfId="231"/>
    <cellStyle name="Calculation 2 2 28" xfId="232"/>
    <cellStyle name="Calculation 2 2 28 2" xfId="233"/>
    <cellStyle name="Calculation 2 2 29" xfId="234"/>
    <cellStyle name="Calculation 2 2 29 2" xfId="235"/>
    <cellStyle name="Calculation 2 2 3" xfId="236"/>
    <cellStyle name="Calculation 2 2 3 2" xfId="237"/>
    <cellStyle name="Calculation 2 2 30" xfId="238"/>
    <cellStyle name="Calculation 2 2 30 2" xfId="239"/>
    <cellStyle name="Calculation 2 2 31" xfId="240"/>
    <cellStyle name="Calculation 2 2 31 2" xfId="241"/>
    <cellStyle name="Calculation 2 2 32" xfId="242"/>
    <cellStyle name="Calculation 2 2 32 2" xfId="243"/>
    <cellStyle name="Calculation 2 2 33" xfId="244"/>
    <cellStyle name="Calculation 2 2 33 2" xfId="245"/>
    <cellStyle name="Calculation 2 2 34" xfId="246"/>
    <cellStyle name="Calculation 2 2 34 2" xfId="247"/>
    <cellStyle name="Calculation 2 2 35" xfId="248"/>
    <cellStyle name="Calculation 2 2 35 2" xfId="249"/>
    <cellStyle name="Calculation 2 2 36" xfId="250"/>
    <cellStyle name="Calculation 2 2 36 2" xfId="251"/>
    <cellStyle name="Calculation 2 2 37" xfId="252"/>
    <cellStyle name="Calculation 2 2 37 2" xfId="253"/>
    <cellStyle name="Calculation 2 2 38" xfId="254"/>
    <cellStyle name="Calculation 2 2 38 2" xfId="255"/>
    <cellStyle name="Calculation 2 2 39" xfId="256"/>
    <cellStyle name="Calculation 2 2 39 2" xfId="257"/>
    <cellStyle name="Calculation 2 2 4" xfId="258"/>
    <cellStyle name="Calculation 2 2 4 2" xfId="259"/>
    <cellStyle name="Calculation 2 2 40" xfId="260"/>
    <cellStyle name="Calculation 2 2 40 2" xfId="261"/>
    <cellStyle name="Calculation 2 2 41" xfId="262"/>
    <cellStyle name="Calculation 2 2 41 2" xfId="263"/>
    <cellStyle name="Calculation 2 2 42" xfId="264"/>
    <cellStyle name="Calculation 2 2 42 2" xfId="265"/>
    <cellStyle name="Calculation 2 2 43" xfId="266"/>
    <cellStyle name="Calculation 2 2 43 2" xfId="267"/>
    <cellStyle name="Calculation 2 2 44" xfId="268"/>
    <cellStyle name="Calculation 2 2 44 2" xfId="269"/>
    <cellStyle name="Calculation 2 2 45" xfId="270"/>
    <cellStyle name="Calculation 2 2 45 2" xfId="271"/>
    <cellStyle name="Calculation 2 2 46" xfId="272"/>
    <cellStyle name="Calculation 2 2 46 2" xfId="273"/>
    <cellStyle name="Calculation 2 2 47" xfId="274"/>
    <cellStyle name="Calculation 2 2 47 2" xfId="275"/>
    <cellStyle name="Calculation 2 2 48" xfId="276"/>
    <cellStyle name="Calculation 2 2 48 2" xfId="277"/>
    <cellStyle name="Calculation 2 2 49" xfId="278"/>
    <cellStyle name="Calculation 2 2 49 2" xfId="279"/>
    <cellStyle name="Calculation 2 2 5" xfId="280"/>
    <cellStyle name="Calculation 2 2 5 2" xfId="281"/>
    <cellStyle name="Calculation 2 2 50" xfId="282"/>
    <cellStyle name="Calculation 2 2 50 2" xfId="283"/>
    <cellStyle name="Calculation 2 2 51" xfId="284"/>
    <cellStyle name="Calculation 2 2 51 2" xfId="285"/>
    <cellStyle name="Calculation 2 2 52" xfId="286"/>
    <cellStyle name="Calculation 2 2 52 2" xfId="287"/>
    <cellStyle name="Calculation 2 2 53" xfId="288"/>
    <cellStyle name="Calculation 2 2 54" xfId="289"/>
    <cellStyle name="Calculation 2 2 55" xfId="290"/>
    <cellStyle name="Calculation 2 2 56" xfId="291"/>
    <cellStyle name="Calculation 2 2 57" xfId="292"/>
    <cellStyle name="Calculation 2 2 6" xfId="293"/>
    <cellStyle name="Calculation 2 2 6 2" xfId="294"/>
    <cellStyle name="Calculation 2 2 7" xfId="295"/>
    <cellStyle name="Calculation 2 2 7 2" xfId="296"/>
    <cellStyle name="Calculation 2 2 8" xfId="297"/>
    <cellStyle name="Calculation 2 2 8 2" xfId="298"/>
    <cellStyle name="Calculation 2 2 9" xfId="299"/>
    <cellStyle name="Calculation 2 2 9 2" xfId="300"/>
    <cellStyle name="Calculation 2 20" xfId="301"/>
    <cellStyle name="Calculation 2 20 2" xfId="302"/>
    <cellStyle name="Calculation 2 21" xfId="303"/>
    <cellStyle name="Calculation 2 21 2" xfId="304"/>
    <cellStyle name="Calculation 2 22" xfId="305"/>
    <cellStyle name="Calculation 2 22 2" xfId="306"/>
    <cellStyle name="Calculation 2 23" xfId="307"/>
    <cellStyle name="Calculation 2 23 2" xfId="308"/>
    <cellStyle name="Calculation 2 24" xfId="309"/>
    <cellStyle name="Calculation 2 24 2" xfId="310"/>
    <cellStyle name="Calculation 2 25" xfId="311"/>
    <cellStyle name="Calculation 2 25 2" xfId="312"/>
    <cellStyle name="Calculation 2 26" xfId="313"/>
    <cellStyle name="Calculation 2 26 2" xfId="314"/>
    <cellStyle name="Calculation 2 27" xfId="315"/>
    <cellStyle name="Calculation 2 27 2" xfId="316"/>
    <cellStyle name="Calculation 2 28" xfId="317"/>
    <cellStyle name="Calculation 2 28 2" xfId="318"/>
    <cellStyle name="Calculation 2 29" xfId="319"/>
    <cellStyle name="Calculation 2 29 2" xfId="320"/>
    <cellStyle name="Calculation 2 3" xfId="321"/>
    <cellStyle name="Calculation 2 3 2" xfId="322"/>
    <cellStyle name="Calculation 2 30" xfId="323"/>
    <cellStyle name="Calculation 2 30 2" xfId="324"/>
    <cellStyle name="Calculation 2 31" xfId="325"/>
    <cellStyle name="Calculation 2 31 2" xfId="326"/>
    <cellStyle name="Calculation 2 32" xfId="327"/>
    <cellStyle name="Calculation 2 32 2" xfId="328"/>
    <cellStyle name="Calculation 2 33" xfId="329"/>
    <cellStyle name="Calculation 2 33 2" xfId="330"/>
    <cellStyle name="Calculation 2 34" xfId="331"/>
    <cellStyle name="Calculation 2 34 2" xfId="332"/>
    <cellStyle name="Calculation 2 35" xfId="333"/>
    <cellStyle name="Calculation 2 35 2" xfId="334"/>
    <cellStyle name="Calculation 2 36" xfId="335"/>
    <cellStyle name="Calculation 2 36 2" xfId="336"/>
    <cellStyle name="Calculation 2 37" xfId="337"/>
    <cellStyle name="Calculation 2 37 2" xfId="338"/>
    <cellStyle name="Calculation 2 38" xfId="339"/>
    <cellStyle name="Calculation 2 38 2" xfId="340"/>
    <cellStyle name="Calculation 2 39" xfId="341"/>
    <cellStyle name="Calculation 2 39 2" xfId="342"/>
    <cellStyle name="Calculation 2 4" xfId="343"/>
    <cellStyle name="Calculation 2 4 2" xfId="344"/>
    <cellStyle name="Calculation 2 40" xfId="345"/>
    <cellStyle name="Calculation 2 40 2" xfId="346"/>
    <cellStyle name="Calculation 2 41" xfId="347"/>
    <cellStyle name="Calculation 2 41 2" xfId="348"/>
    <cellStyle name="Calculation 2 42" xfId="349"/>
    <cellStyle name="Calculation 2 42 2" xfId="350"/>
    <cellStyle name="Calculation 2 43" xfId="351"/>
    <cellStyle name="Calculation 2 43 2" xfId="352"/>
    <cellStyle name="Calculation 2 44" xfId="353"/>
    <cellStyle name="Calculation 2 44 2" xfId="354"/>
    <cellStyle name="Calculation 2 45" xfId="355"/>
    <cellStyle name="Calculation 2 45 2" xfId="356"/>
    <cellStyle name="Calculation 2 46" xfId="357"/>
    <cellStyle name="Calculation 2 46 2" xfId="358"/>
    <cellStyle name="Calculation 2 47" xfId="359"/>
    <cellStyle name="Calculation 2 47 2" xfId="360"/>
    <cellStyle name="Calculation 2 48" xfId="361"/>
    <cellStyle name="Calculation 2 48 2" xfId="362"/>
    <cellStyle name="Calculation 2 49" xfId="363"/>
    <cellStyle name="Calculation 2 49 2" xfId="364"/>
    <cellStyle name="Calculation 2 5" xfId="365"/>
    <cellStyle name="Calculation 2 5 2" xfId="366"/>
    <cellStyle name="Calculation 2 50" xfId="367"/>
    <cellStyle name="Calculation 2 50 2" xfId="368"/>
    <cellStyle name="Calculation 2 51" xfId="369"/>
    <cellStyle name="Calculation 2 51 2" xfId="370"/>
    <cellStyle name="Calculation 2 52" xfId="371"/>
    <cellStyle name="Calculation 2 52 2" xfId="372"/>
    <cellStyle name="Calculation 2 53" xfId="373"/>
    <cellStyle name="Calculation 2 53 2" xfId="374"/>
    <cellStyle name="Calculation 2 54" xfId="375"/>
    <cellStyle name="Calculation 2 55" xfId="376"/>
    <cellStyle name="Calculation 2 56" xfId="377"/>
    <cellStyle name="Calculation 2 57" xfId="378"/>
    <cellStyle name="Calculation 2 58" xfId="379"/>
    <cellStyle name="Calculation 2 6" xfId="380"/>
    <cellStyle name="Calculation 2 6 2" xfId="381"/>
    <cellStyle name="Calculation 2 7" xfId="382"/>
    <cellStyle name="Calculation 2 7 2" xfId="383"/>
    <cellStyle name="Calculation 2 8" xfId="384"/>
    <cellStyle name="Calculation 2 8 2" xfId="385"/>
    <cellStyle name="Calculation 2 9" xfId="386"/>
    <cellStyle name="Calculation 2 9 2" xfId="387"/>
    <cellStyle name="Check Cell 2" xfId="46"/>
    <cellStyle name="Comma" xfId="1" builtinId="3"/>
    <cellStyle name="Comma 19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2" xfId="57"/>
    <cellStyle name="Comma 2 2 2" xfId="58"/>
    <cellStyle name="Comma 2 2 3" xfId="59"/>
    <cellStyle name="Comma 2 2 4" xfId="60"/>
    <cellStyle name="Comma 2 2 5" xfId="61"/>
    <cellStyle name="Comma 2 3" xfId="62"/>
    <cellStyle name="Comma 2 3 2" xfId="63"/>
    <cellStyle name="Comma 2 4" xfId="64"/>
    <cellStyle name="Comma 2 5" xfId="65"/>
    <cellStyle name="Comma 2 6" xfId="66"/>
    <cellStyle name="Comma 2 7" xfId="67"/>
    <cellStyle name="Comma 2 8" xfId="68"/>
    <cellStyle name="Comma 2 9" xfId="69"/>
    <cellStyle name="Comma 3" xfId="70"/>
    <cellStyle name="Comma 3 2" xfId="71"/>
    <cellStyle name="Comma 4" xfId="72"/>
    <cellStyle name="Comma 4 2" xfId="73"/>
    <cellStyle name="Comma 5" xfId="1265"/>
    <cellStyle name="Currency" xfId="2" builtinId="4"/>
    <cellStyle name="Currency 2" xfId="74"/>
    <cellStyle name="Currency 2 2" xfId="75"/>
    <cellStyle name="Currency 2 3" xfId="76"/>
    <cellStyle name="Currency 3" xfId="77"/>
    <cellStyle name="Currency 4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Hyperlink 2" xfId="85"/>
    <cellStyle name="Hyperlink 2 2" xfId="388"/>
    <cellStyle name="Hyperlink 2 3" xfId="389"/>
    <cellStyle name="Input 2" xfId="86"/>
    <cellStyle name="Input 2 10" xfId="390"/>
    <cellStyle name="Input 2 10 2" xfId="391"/>
    <cellStyle name="Input 2 11" xfId="392"/>
    <cellStyle name="Input 2 11 2" xfId="393"/>
    <cellStyle name="Input 2 12" xfId="394"/>
    <cellStyle name="Input 2 12 2" xfId="395"/>
    <cellStyle name="Input 2 13" xfId="396"/>
    <cellStyle name="Input 2 13 2" xfId="397"/>
    <cellStyle name="Input 2 14" xfId="398"/>
    <cellStyle name="Input 2 14 2" xfId="399"/>
    <cellStyle name="Input 2 15" xfId="400"/>
    <cellStyle name="Input 2 15 2" xfId="401"/>
    <cellStyle name="Input 2 16" xfId="402"/>
    <cellStyle name="Input 2 16 2" xfId="403"/>
    <cellStyle name="Input 2 17" xfId="404"/>
    <cellStyle name="Input 2 17 2" xfId="405"/>
    <cellStyle name="Input 2 18" xfId="406"/>
    <cellStyle name="Input 2 18 2" xfId="407"/>
    <cellStyle name="Input 2 19" xfId="408"/>
    <cellStyle name="Input 2 19 2" xfId="409"/>
    <cellStyle name="Input 2 2" xfId="87"/>
    <cellStyle name="Input 2 2 10" xfId="410"/>
    <cellStyle name="Input 2 2 10 2" xfId="411"/>
    <cellStyle name="Input 2 2 11" xfId="412"/>
    <cellStyle name="Input 2 2 11 2" xfId="413"/>
    <cellStyle name="Input 2 2 12" xfId="414"/>
    <cellStyle name="Input 2 2 12 2" xfId="415"/>
    <cellStyle name="Input 2 2 13" xfId="416"/>
    <cellStyle name="Input 2 2 13 2" xfId="417"/>
    <cellStyle name="Input 2 2 14" xfId="418"/>
    <cellStyle name="Input 2 2 14 2" xfId="419"/>
    <cellStyle name="Input 2 2 15" xfId="420"/>
    <cellStyle name="Input 2 2 15 2" xfId="421"/>
    <cellStyle name="Input 2 2 16" xfId="422"/>
    <cellStyle name="Input 2 2 16 2" xfId="423"/>
    <cellStyle name="Input 2 2 17" xfId="424"/>
    <cellStyle name="Input 2 2 17 2" xfId="425"/>
    <cellStyle name="Input 2 2 18" xfId="426"/>
    <cellStyle name="Input 2 2 18 2" xfId="427"/>
    <cellStyle name="Input 2 2 19" xfId="428"/>
    <cellStyle name="Input 2 2 19 2" xfId="429"/>
    <cellStyle name="Input 2 2 2" xfId="430"/>
    <cellStyle name="Input 2 2 2 2" xfId="431"/>
    <cellStyle name="Input 2 2 20" xfId="432"/>
    <cellStyle name="Input 2 2 20 2" xfId="433"/>
    <cellStyle name="Input 2 2 21" xfId="434"/>
    <cellStyle name="Input 2 2 21 2" xfId="435"/>
    <cellStyle name="Input 2 2 22" xfId="436"/>
    <cellStyle name="Input 2 2 22 2" xfId="437"/>
    <cellStyle name="Input 2 2 23" xfId="438"/>
    <cellStyle name="Input 2 2 23 2" xfId="439"/>
    <cellStyle name="Input 2 2 24" xfId="440"/>
    <cellStyle name="Input 2 2 24 2" xfId="441"/>
    <cellStyle name="Input 2 2 25" xfId="442"/>
    <cellStyle name="Input 2 2 25 2" xfId="443"/>
    <cellStyle name="Input 2 2 26" xfId="444"/>
    <cellStyle name="Input 2 2 26 2" xfId="445"/>
    <cellStyle name="Input 2 2 27" xfId="446"/>
    <cellStyle name="Input 2 2 27 2" xfId="447"/>
    <cellStyle name="Input 2 2 28" xfId="448"/>
    <cellStyle name="Input 2 2 28 2" xfId="449"/>
    <cellStyle name="Input 2 2 29" xfId="450"/>
    <cellStyle name="Input 2 2 29 2" xfId="451"/>
    <cellStyle name="Input 2 2 3" xfId="452"/>
    <cellStyle name="Input 2 2 3 2" xfId="453"/>
    <cellStyle name="Input 2 2 30" xfId="454"/>
    <cellStyle name="Input 2 2 30 2" xfId="455"/>
    <cellStyle name="Input 2 2 31" xfId="456"/>
    <cellStyle name="Input 2 2 31 2" xfId="457"/>
    <cellStyle name="Input 2 2 32" xfId="458"/>
    <cellStyle name="Input 2 2 32 2" xfId="459"/>
    <cellStyle name="Input 2 2 33" xfId="460"/>
    <cellStyle name="Input 2 2 33 2" xfId="461"/>
    <cellStyle name="Input 2 2 34" xfId="462"/>
    <cellStyle name="Input 2 2 34 2" xfId="463"/>
    <cellStyle name="Input 2 2 35" xfId="464"/>
    <cellStyle name="Input 2 2 35 2" xfId="465"/>
    <cellStyle name="Input 2 2 36" xfId="466"/>
    <cellStyle name="Input 2 2 36 2" xfId="467"/>
    <cellStyle name="Input 2 2 37" xfId="468"/>
    <cellStyle name="Input 2 2 37 2" xfId="469"/>
    <cellStyle name="Input 2 2 38" xfId="470"/>
    <cellStyle name="Input 2 2 38 2" xfId="471"/>
    <cellStyle name="Input 2 2 39" xfId="472"/>
    <cellStyle name="Input 2 2 39 2" xfId="473"/>
    <cellStyle name="Input 2 2 4" xfId="474"/>
    <cellStyle name="Input 2 2 4 2" xfId="475"/>
    <cellStyle name="Input 2 2 40" xfId="476"/>
    <cellStyle name="Input 2 2 40 2" xfId="477"/>
    <cellStyle name="Input 2 2 41" xfId="478"/>
    <cellStyle name="Input 2 2 41 2" xfId="479"/>
    <cellStyle name="Input 2 2 42" xfId="480"/>
    <cellStyle name="Input 2 2 42 2" xfId="481"/>
    <cellStyle name="Input 2 2 43" xfId="482"/>
    <cellStyle name="Input 2 2 43 2" xfId="483"/>
    <cellStyle name="Input 2 2 44" xfId="484"/>
    <cellStyle name="Input 2 2 44 2" xfId="485"/>
    <cellStyle name="Input 2 2 45" xfId="486"/>
    <cellStyle name="Input 2 2 45 2" xfId="487"/>
    <cellStyle name="Input 2 2 46" xfId="488"/>
    <cellStyle name="Input 2 2 46 2" xfId="489"/>
    <cellStyle name="Input 2 2 47" xfId="490"/>
    <cellStyle name="Input 2 2 47 2" xfId="491"/>
    <cellStyle name="Input 2 2 48" xfId="492"/>
    <cellStyle name="Input 2 2 48 2" xfId="493"/>
    <cellStyle name="Input 2 2 49" xfId="494"/>
    <cellStyle name="Input 2 2 49 2" xfId="495"/>
    <cellStyle name="Input 2 2 5" xfId="496"/>
    <cellStyle name="Input 2 2 5 2" xfId="497"/>
    <cellStyle name="Input 2 2 50" xfId="498"/>
    <cellStyle name="Input 2 2 50 2" xfId="499"/>
    <cellStyle name="Input 2 2 51" xfId="500"/>
    <cellStyle name="Input 2 2 51 2" xfId="501"/>
    <cellStyle name="Input 2 2 52" xfId="502"/>
    <cellStyle name="Input 2 2 52 2" xfId="503"/>
    <cellStyle name="Input 2 2 53" xfId="504"/>
    <cellStyle name="Input 2 2 54" xfId="505"/>
    <cellStyle name="Input 2 2 55" xfId="506"/>
    <cellStyle name="Input 2 2 56" xfId="507"/>
    <cellStyle name="Input 2 2 57" xfId="508"/>
    <cellStyle name="Input 2 2 6" xfId="509"/>
    <cellStyle name="Input 2 2 6 2" xfId="510"/>
    <cellStyle name="Input 2 2 7" xfId="511"/>
    <cellStyle name="Input 2 2 7 2" xfId="512"/>
    <cellStyle name="Input 2 2 8" xfId="513"/>
    <cellStyle name="Input 2 2 8 2" xfId="514"/>
    <cellStyle name="Input 2 2 9" xfId="515"/>
    <cellStyle name="Input 2 2 9 2" xfId="516"/>
    <cellStyle name="Input 2 20" xfId="517"/>
    <cellStyle name="Input 2 20 2" xfId="518"/>
    <cellStyle name="Input 2 21" xfId="519"/>
    <cellStyle name="Input 2 21 2" xfId="520"/>
    <cellStyle name="Input 2 22" xfId="521"/>
    <cellStyle name="Input 2 22 2" xfId="522"/>
    <cellStyle name="Input 2 23" xfId="523"/>
    <cellStyle name="Input 2 23 2" xfId="524"/>
    <cellStyle name="Input 2 24" xfId="525"/>
    <cellStyle name="Input 2 24 2" xfId="526"/>
    <cellStyle name="Input 2 25" xfId="527"/>
    <cellStyle name="Input 2 25 2" xfId="528"/>
    <cellStyle name="Input 2 26" xfId="529"/>
    <cellStyle name="Input 2 26 2" xfId="530"/>
    <cellStyle name="Input 2 27" xfId="531"/>
    <cellStyle name="Input 2 27 2" xfId="532"/>
    <cellStyle name="Input 2 28" xfId="533"/>
    <cellStyle name="Input 2 28 2" xfId="534"/>
    <cellStyle name="Input 2 29" xfId="535"/>
    <cellStyle name="Input 2 29 2" xfId="536"/>
    <cellStyle name="Input 2 3" xfId="537"/>
    <cellStyle name="Input 2 3 2" xfId="538"/>
    <cellStyle name="Input 2 30" xfId="539"/>
    <cellStyle name="Input 2 30 2" xfId="540"/>
    <cellStyle name="Input 2 31" xfId="541"/>
    <cellStyle name="Input 2 31 2" xfId="542"/>
    <cellStyle name="Input 2 32" xfId="543"/>
    <cellStyle name="Input 2 32 2" xfId="544"/>
    <cellStyle name="Input 2 33" xfId="545"/>
    <cellStyle name="Input 2 33 2" xfId="546"/>
    <cellStyle name="Input 2 34" xfId="547"/>
    <cellStyle name="Input 2 34 2" xfId="548"/>
    <cellStyle name="Input 2 35" xfId="549"/>
    <cellStyle name="Input 2 35 2" xfId="550"/>
    <cellStyle name="Input 2 36" xfId="551"/>
    <cellStyle name="Input 2 36 2" xfId="552"/>
    <cellStyle name="Input 2 37" xfId="553"/>
    <cellStyle name="Input 2 37 2" xfId="554"/>
    <cellStyle name="Input 2 38" xfId="555"/>
    <cellStyle name="Input 2 38 2" xfId="556"/>
    <cellStyle name="Input 2 39" xfId="557"/>
    <cellStyle name="Input 2 39 2" xfId="558"/>
    <cellStyle name="Input 2 4" xfId="559"/>
    <cellStyle name="Input 2 4 2" xfId="560"/>
    <cellStyle name="Input 2 40" xfId="561"/>
    <cellStyle name="Input 2 40 2" xfId="562"/>
    <cellStyle name="Input 2 41" xfId="563"/>
    <cellStyle name="Input 2 41 2" xfId="564"/>
    <cellStyle name="Input 2 42" xfId="565"/>
    <cellStyle name="Input 2 42 2" xfId="566"/>
    <cellStyle name="Input 2 43" xfId="567"/>
    <cellStyle name="Input 2 43 2" xfId="568"/>
    <cellStyle name="Input 2 44" xfId="569"/>
    <cellStyle name="Input 2 44 2" xfId="570"/>
    <cellStyle name="Input 2 45" xfId="571"/>
    <cellStyle name="Input 2 45 2" xfId="572"/>
    <cellStyle name="Input 2 46" xfId="573"/>
    <cellStyle name="Input 2 46 2" xfId="574"/>
    <cellStyle name="Input 2 47" xfId="575"/>
    <cellStyle name="Input 2 47 2" xfId="576"/>
    <cellStyle name="Input 2 48" xfId="577"/>
    <cellStyle name="Input 2 48 2" xfId="578"/>
    <cellStyle name="Input 2 49" xfId="579"/>
    <cellStyle name="Input 2 49 2" xfId="580"/>
    <cellStyle name="Input 2 5" xfId="581"/>
    <cellStyle name="Input 2 5 2" xfId="582"/>
    <cellStyle name="Input 2 50" xfId="583"/>
    <cellStyle name="Input 2 50 2" xfId="584"/>
    <cellStyle name="Input 2 51" xfId="585"/>
    <cellStyle name="Input 2 51 2" xfId="586"/>
    <cellStyle name="Input 2 52" xfId="587"/>
    <cellStyle name="Input 2 52 2" xfId="588"/>
    <cellStyle name="Input 2 53" xfId="589"/>
    <cellStyle name="Input 2 53 2" xfId="590"/>
    <cellStyle name="Input 2 54" xfId="591"/>
    <cellStyle name="Input 2 55" xfId="592"/>
    <cellStyle name="Input 2 56" xfId="593"/>
    <cellStyle name="Input 2 57" xfId="594"/>
    <cellStyle name="Input 2 58" xfId="595"/>
    <cellStyle name="Input 2 6" xfId="596"/>
    <cellStyle name="Input 2 6 2" xfId="597"/>
    <cellStyle name="Input 2 7" xfId="598"/>
    <cellStyle name="Input 2 7 2" xfId="599"/>
    <cellStyle name="Input 2 8" xfId="600"/>
    <cellStyle name="Input 2 8 2" xfId="601"/>
    <cellStyle name="Input 2 9" xfId="602"/>
    <cellStyle name="Input 2 9 2" xfId="603"/>
    <cellStyle name="Linked Cell 2" xfId="88"/>
    <cellStyle name="Neutral 2" xfId="89"/>
    <cellStyle name="Normal" xfId="0" builtinId="0"/>
    <cellStyle name="Normal 10" xfId="90"/>
    <cellStyle name="Normal 11" xfId="91"/>
    <cellStyle name="Normal 2" xfId="3"/>
    <cellStyle name="Normal 2 10" xfId="92"/>
    <cellStyle name="Normal 2 10 2" xfId="93"/>
    <cellStyle name="Normal 2 11" xfId="94"/>
    <cellStyle name="Normal 2 11 2" xfId="95"/>
    <cellStyle name="Normal 2 12" xfId="96"/>
    <cellStyle name="Normal 2 12 2" xfId="97"/>
    <cellStyle name="Normal 2 12 3" xfId="98"/>
    <cellStyle name="Normal 2 12 4" xfId="99"/>
    <cellStyle name="Normal 2 12 5" xfId="100"/>
    <cellStyle name="Normal 2 12 6" xfId="101"/>
    <cellStyle name="Normal 2 12 7" xfId="102"/>
    <cellStyle name="Normal 2 12 8" xfId="103"/>
    <cellStyle name="Normal 2 13" xfId="104"/>
    <cellStyle name="Normal 2 13 2" xfId="105"/>
    <cellStyle name="Normal 2 14" xfId="106"/>
    <cellStyle name="Normal 2 14 2" xfId="107"/>
    <cellStyle name="Normal 2 15" xfId="108"/>
    <cellStyle name="Normal 2 15 2" xfId="109"/>
    <cellStyle name="Normal 2 16" xfId="110"/>
    <cellStyle name="Normal 2 17" xfId="111"/>
    <cellStyle name="Normal 2 18" xfId="112"/>
    <cellStyle name="Normal 2 2" xfId="113"/>
    <cellStyle name="Normal 2 2 10" xfId="114"/>
    <cellStyle name="Normal 2 2 11" xfId="604"/>
    <cellStyle name="Normal 2 2 12" xfId="605"/>
    <cellStyle name="Normal 2 2 2" xfId="115"/>
    <cellStyle name="Normal 2 2 2 2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2 8" xfId="127"/>
    <cellStyle name="Normal 2 2 9" xfId="128"/>
    <cellStyle name="Normal 2 3" xfId="129"/>
    <cellStyle name="Normal 2 3 2" xfId="130"/>
    <cellStyle name="Normal 2 3 3" xfId="131"/>
    <cellStyle name="Normal 2 3 4" xfId="606"/>
    <cellStyle name="Normal 2 4" xfId="132"/>
    <cellStyle name="Normal 2 4 2" xfId="133"/>
    <cellStyle name="Normal 2 4 3" xfId="134"/>
    <cellStyle name="Normal 2 4 4" xfId="607"/>
    <cellStyle name="Normal 2 4 5" xfId="608"/>
    <cellStyle name="Normal 2 5" xfId="135"/>
    <cellStyle name="Normal 2 5 2" xfId="136"/>
    <cellStyle name="Normal 2 5 3" xfId="137"/>
    <cellStyle name="Normal 2 6" xfId="138"/>
    <cellStyle name="Normal 2 6 2" xfId="139"/>
    <cellStyle name="Normal 2 7" xfId="140"/>
    <cellStyle name="Normal 2 7 2" xfId="141"/>
    <cellStyle name="Normal 2 8" xfId="142"/>
    <cellStyle name="Normal 2 8 2" xfId="143"/>
    <cellStyle name="Normal 2 9" xfId="144"/>
    <cellStyle name="Normal 2 9 2" xfId="145"/>
    <cellStyle name="Normal 3" xfId="146"/>
    <cellStyle name="Normal 3 2" xfId="147"/>
    <cellStyle name="Normal 3 2 2" xfId="148"/>
    <cellStyle name="Normal 3 2 3" xfId="609"/>
    <cellStyle name="Normal 3 2 4" xfId="610"/>
    <cellStyle name="Normal 3 3" xfId="149"/>
    <cellStyle name="Normal 3 4" xfId="611"/>
    <cellStyle name="Normal 3 5" xfId="612"/>
    <cellStyle name="Normal 4" xfId="150"/>
    <cellStyle name="Normal 4 2" xfId="151"/>
    <cellStyle name="Normal 4 3" xfId="152"/>
    <cellStyle name="Normal 4 4" xfId="613"/>
    <cellStyle name="Normal 5" xfId="153"/>
    <cellStyle name="Normal 5 2" xfId="154"/>
    <cellStyle name="Normal 6" xfId="155"/>
    <cellStyle name="Normal 6 2" xfId="156"/>
    <cellStyle name="Normal 7" xfId="157"/>
    <cellStyle name="Normal 7 2" xfId="158"/>
    <cellStyle name="Normal 8" xfId="159"/>
    <cellStyle name="Normal 8 2" xfId="160"/>
    <cellStyle name="Normal 9" xfId="161"/>
    <cellStyle name="Normal 9 2" xfId="1266"/>
    <cellStyle name="Normal_2006-07 Schedule 5 Draft" xfId="4"/>
    <cellStyle name="Normal_pyaje" xfId="5"/>
    <cellStyle name="Normal_PYCollegeSNA" xfId="6"/>
    <cellStyle name="Note 2" xfId="162"/>
    <cellStyle name="Note 2 2" xfId="163"/>
    <cellStyle name="Note 2 3" xfId="164"/>
    <cellStyle name="Note 2 3 10" xfId="614"/>
    <cellStyle name="Note 2 3 10 2" xfId="615"/>
    <cellStyle name="Note 2 3 11" xfId="616"/>
    <cellStyle name="Note 2 3 11 2" xfId="617"/>
    <cellStyle name="Note 2 3 12" xfId="618"/>
    <cellStyle name="Note 2 3 12 2" xfId="619"/>
    <cellStyle name="Note 2 3 13" xfId="620"/>
    <cellStyle name="Note 2 3 13 2" xfId="621"/>
    <cellStyle name="Note 2 3 14" xfId="622"/>
    <cellStyle name="Note 2 3 14 2" xfId="623"/>
    <cellStyle name="Note 2 3 15" xfId="624"/>
    <cellStyle name="Note 2 3 15 2" xfId="625"/>
    <cellStyle name="Note 2 3 16" xfId="626"/>
    <cellStyle name="Note 2 3 16 2" xfId="627"/>
    <cellStyle name="Note 2 3 17" xfId="628"/>
    <cellStyle name="Note 2 3 17 2" xfId="629"/>
    <cellStyle name="Note 2 3 18" xfId="630"/>
    <cellStyle name="Note 2 3 18 2" xfId="631"/>
    <cellStyle name="Note 2 3 19" xfId="632"/>
    <cellStyle name="Note 2 3 19 2" xfId="633"/>
    <cellStyle name="Note 2 3 2" xfId="634"/>
    <cellStyle name="Note 2 3 2 2" xfId="635"/>
    <cellStyle name="Note 2 3 20" xfId="636"/>
    <cellStyle name="Note 2 3 20 2" xfId="637"/>
    <cellStyle name="Note 2 3 21" xfId="638"/>
    <cellStyle name="Note 2 3 21 2" xfId="639"/>
    <cellStyle name="Note 2 3 22" xfId="640"/>
    <cellStyle name="Note 2 3 22 2" xfId="641"/>
    <cellStyle name="Note 2 3 23" xfId="642"/>
    <cellStyle name="Note 2 3 23 2" xfId="643"/>
    <cellStyle name="Note 2 3 24" xfId="644"/>
    <cellStyle name="Note 2 3 24 2" xfId="645"/>
    <cellStyle name="Note 2 3 25" xfId="646"/>
    <cellStyle name="Note 2 3 25 2" xfId="647"/>
    <cellStyle name="Note 2 3 26" xfId="648"/>
    <cellStyle name="Note 2 3 26 2" xfId="649"/>
    <cellStyle name="Note 2 3 27" xfId="650"/>
    <cellStyle name="Note 2 3 27 2" xfId="651"/>
    <cellStyle name="Note 2 3 28" xfId="652"/>
    <cellStyle name="Note 2 3 28 2" xfId="653"/>
    <cellStyle name="Note 2 3 29" xfId="654"/>
    <cellStyle name="Note 2 3 29 2" xfId="655"/>
    <cellStyle name="Note 2 3 3" xfId="656"/>
    <cellStyle name="Note 2 3 3 2" xfId="657"/>
    <cellStyle name="Note 2 3 30" xfId="658"/>
    <cellStyle name="Note 2 3 30 2" xfId="659"/>
    <cellStyle name="Note 2 3 31" xfId="660"/>
    <cellStyle name="Note 2 3 31 2" xfId="661"/>
    <cellStyle name="Note 2 3 32" xfId="662"/>
    <cellStyle name="Note 2 3 32 2" xfId="663"/>
    <cellStyle name="Note 2 3 33" xfId="664"/>
    <cellStyle name="Note 2 3 33 2" xfId="665"/>
    <cellStyle name="Note 2 3 34" xfId="666"/>
    <cellStyle name="Note 2 3 34 2" xfId="667"/>
    <cellStyle name="Note 2 3 35" xfId="668"/>
    <cellStyle name="Note 2 3 35 2" xfId="669"/>
    <cellStyle name="Note 2 3 36" xfId="670"/>
    <cellStyle name="Note 2 3 36 2" xfId="671"/>
    <cellStyle name="Note 2 3 37" xfId="672"/>
    <cellStyle name="Note 2 3 37 2" xfId="673"/>
    <cellStyle name="Note 2 3 38" xfId="674"/>
    <cellStyle name="Note 2 3 38 2" xfId="675"/>
    <cellStyle name="Note 2 3 39" xfId="676"/>
    <cellStyle name="Note 2 3 39 2" xfId="677"/>
    <cellStyle name="Note 2 3 4" xfId="678"/>
    <cellStyle name="Note 2 3 4 2" xfId="679"/>
    <cellStyle name="Note 2 3 40" xfId="680"/>
    <cellStyle name="Note 2 3 40 2" xfId="681"/>
    <cellStyle name="Note 2 3 41" xfId="682"/>
    <cellStyle name="Note 2 3 41 2" xfId="683"/>
    <cellStyle name="Note 2 3 42" xfId="684"/>
    <cellStyle name="Note 2 3 42 2" xfId="685"/>
    <cellStyle name="Note 2 3 43" xfId="686"/>
    <cellStyle name="Note 2 3 43 2" xfId="687"/>
    <cellStyle name="Note 2 3 44" xfId="688"/>
    <cellStyle name="Note 2 3 44 2" xfId="689"/>
    <cellStyle name="Note 2 3 45" xfId="690"/>
    <cellStyle name="Note 2 3 45 2" xfId="691"/>
    <cellStyle name="Note 2 3 46" xfId="692"/>
    <cellStyle name="Note 2 3 46 2" xfId="693"/>
    <cellStyle name="Note 2 3 47" xfId="694"/>
    <cellStyle name="Note 2 3 47 2" xfId="695"/>
    <cellStyle name="Note 2 3 48" xfId="696"/>
    <cellStyle name="Note 2 3 48 2" xfId="697"/>
    <cellStyle name="Note 2 3 49" xfId="698"/>
    <cellStyle name="Note 2 3 49 2" xfId="699"/>
    <cellStyle name="Note 2 3 5" xfId="700"/>
    <cellStyle name="Note 2 3 5 2" xfId="701"/>
    <cellStyle name="Note 2 3 50" xfId="702"/>
    <cellStyle name="Note 2 3 50 2" xfId="703"/>
    <cellStyle name="Note 2 3 51" xfId="704"/>
    <cellStyle name="Note 2 3 51 2" xfId="705"/>
    <cellStyle name="Note 2 3 52" xfId="706"/>
    <cellStyle name="Note 2 3 52 2" xfId="707"/>
    <cellStyle name="Note 2 3 53" xfId="708"/>
    <cellStyle name="Note 2 3 54" xfId="709"/>
    <cellStyle name="Note 2 3 55" xfId="710"/>
    <cellStyle name="Note 2 3 56" xfId="711"/>
    <cellStyle name="Note 2 3 57" xfId="712"/>
    <cellStyle name="Note 2 3 6" xfId="713"/>
    <cellStyle name="Note 2 3 6 2" xfId="714"/>
    <cellStyle name="Note 2 3 7" xfId="715"/>
    <cellStyle name="Note 2 3 7 2" xfId="716"/>
    <cellStyle name="Note 2 3 8" xfId="717"/>
    <cellStyle name="Note 2 3 8 2" xfId="718"/>
    <cellStyle name="Note 2 3 9" xfId="719"/>
    <cellStyle name="Note 2 3 9 2" xfId="720"/>
    <cellStyle name="Note 2 4" xfId="165"/>
    <cellStyle name="Note 2 4 10" xfId="721"/>
    <cellStyle name="Note 2 4 10 2" xfId="722"/>
    <cellStyle name="Note 2 4 11" xfId="723"/>
    <cellStyle name="Note 2 4 11 2" xfId="724"/>
    <cellStyle name="Note 2 4 12" xfId="725"/>
    <cellStyle name="Note 2 4 12 2" xfId="726"/>
    <cellStyle name="Note 2 4 13" xfId="727"/>
    <cellStyle name="Note 2 4 13 2" xfId="728"/>
    <cellStyle name="Note 2 4 14" xfId="729"/>
    <cellStyle name="Note 2 4 14 2" xfId="730"/>
    <cellStyle name="Note 2 4 15" xfId="731"/>
    <cellStyle name="Note 2 4 15 2" xfId="732"/>
    <cellStyle name="Note 2 4 16" xfId="733"/>
    <cellStyle name="Note 2 4 16 2" xfId="734"/>
    <cellStyle name="Note 2 4 17" xfId="735"/>
    <cellStyle name="Note 2 4 17 2" xfId="736"/>
    <cellStyle name="Note 2 4 18" xfId="737"/>
    <cellStyle name="Note 2 4 18 2" xfId="738"/>
    <cellStyle name="Note 2 4 19" xfId="739"/>
    <cellStyle name="Note 2 4 19 2" xfId="740"/>
    <cellStyle name="Note 2 4 2" xfId="741"/>
    <cellStyle name="Note 2 4 2 2" xfId="742"/>
    <cellStyle name="Note 2 4 20" xfId="743"/>
    <cellStyle name="Note 2 4 20 2" xfId="744"/>
    <cellStyle name="Note 2 4 21" xfId="745"/>
    <cellStyle name="Note 2 4 21 2" xfId="746"/>
    <cellStyle name="Note 2 4 22" xfId="747"/>
    <cellStyle name="Note 2 4 22 2" xfId="748"/>
    <cellStyle name="Note 2 4 23" xfId="749"/>
    <cellStyle name="Note 2 4 23 2" xfId="750"/>
    <cellStyle name="Note 2 4 24" xfId="751"/>
    <cellStyle name="Note 2 4 24 2" xfId="752"/>
    <cellStyle name="Note 2 4 25" xfId="753"/>
    <cellStyle name="Note 2 4 25 2" xfId="754"/>
    <cellStyle name="Note 2 4 26" xfId="755"/>
    <cellStyle name="Note 2 4 26 2" xfId="756"/>
    <cellStyle name="Note 2 4 27" xfId="757"/>
    <cellStyle name="Note 2 4 27 2" xfId="758"/>
    <cellStyle name="Note 2 4 28" xfId="759"/>
    <cellStyle name="Note 2 4 28 2" xfId="760"/>
    <cellStyle name="Note 2 4 29" xfId="761"/>
    <cellStyle name="Note 2 4 29 2" xfId="762"/>
    <cellStyle name="Note 2 4 3" xfId="763"/>
    <cellStyle name="Note 2 4 3 2" xfId="764"/>
    <cellStyle name="Note 2 4 30" xfId="765"/>
    <cellStyle name="Note 2 4 30 2" xfId="766"/>
    <cellStyle name="Note 2 4 31" xfId="767"/>
    <cellStyle name="Note 2 4 31 2" xfId="768"/>
    <cellStyle name="Note 2 4 32" xfId="769"/>
    <cellStyle name="Note 2 4 32 2" xfId="770"/>
    <cellStyle name="Note 2 4 33" xfId="771"/>
    <cellStyle name="Note 2 4 33 2" xfId="772"/>
    <cellStyle name="Note 2 4 34" xfId="773"/>
    <cellStyle name="Note 2 4 34 2" xfId="774"/>
    <cellStyle name="Note 2 4 35" xfId="775"/>
    <cellStyle name="Note 2 4 35 2" xfId="776"/>
    <cellStyle name="Note 2 4 36" xfId="777"/>
    <cellStyle name="Note 2 4 36 2" xfId="778"/>
    <cellStyle name="Note 2 4 37" xfId="779"/>
    <cellStyle name="Note 2 4 37 2" xfId="780"/>
    <cellStyle name="Note 2 4 38" xfId="781"/>
    <cellStyle name="Note 2 4 38 2" xfId="782"/>
    <cellStyle name="Note 2 4 39" xfId="783"/>
    <cellStyle name="Note 2 4 39 2" xfId="784"/>
    <cellStyle name="Note 2 4 4" xfId="785"/>
    <cellStyle name="Note 2 4 4 2" xfId="786"/>
    <cellStyle name="Note 2 4 40" xfId="787"/>
    <cellStyle name="Note 2 4 40 2" xfId="788"/>
    <cellStyle name="Note 2 4 41" xfId="789"/>
    <cellStyle name="Note 2 4 41 2" xfId="790"/>
    <cellStyle name="Note 2 4 42" xfId="791"/>
    <cellStyle name="Note 2 4 42 2" xfId="792"/>
    <cellStyle name="Note 2 4 43" xfId="793"/>
    <cellStyle name="Note 2 4 43 2" xfId="794"/>
    <cellStyle name="Note 2 4 44" xfId="795"/>
    <cellStyle name="Note 2 4 44 2" xfId="796"/>
    <cellStyle name="Note 2 4 45" xfId="797"/>
    <cellStyle name="Note 2 4 45 2" xfId="798"/>
    <cellStyle name="Note 2 4 46" xfId="799"/>
    <cellStyle name="Note 2 4 46 2" xfId="800"/>
    <cellStyle name="Note 2 4 47" xfId="801"/>
    <cellStyle name="Note 2 4 47 2" xfId="802"/>
    <cellStyle name="Note 2 4 48" xfId="803"/>
    <cellStyle name="Note 2 4 48 2" xfId="804"/>
    <cellStyle name="Note 2 4 49" xfId="805"/>
    <cellStyle name="Note 2 4 49 2" xfId="806"/>
    <cellStyle name="Note 2 4 5" xfId="807"/>
    <cellStyle name="Note 2 4 5 2" xfId="808"/>
    <cellStyle name="Note 2 4 50" xfId="809"/>
    <cellStyle name="Note 2 4 50 2" xfId="810"/>
    <cellStyle name="Note 2 4 51" xfId="811"/>
    <cellStyle name="Note 2 4 51 2" xfId="812"/>
    <cellStyle name="Note 2 4 52" xfId="813"/>
    <cellStyle name="Note 2 4 52 2" xfId="814"/>
    <cellStyle name="Note 2 4 53" xfId="815"/>
    <cellStyle name="Note 2 4 54" xfId="816"/>
    <cellStyle name="Note 2 4 55" xfId="817"/>
    <cellStyle name="Note 2 4 56" xfId="818"/>
    <cellStyle name="Note 2 4 57" xfId="819"/>
    <cellStyle name="Note 2 4 6" xfId="820"/>
    <cellStyle name="Note 2 4 6 2" xfId="821"/>
    <cellStyle name="Note 2 4 7" xfId="822"/>
    <cellStyle name="Note 2 4 7 2" xfId="823"/>
    <cellStyle name="Note 2 4 8" xfId="824"/>
    <cellStyle name="Note 2 4 8 2" xfId="825"/>
    <cellStyle name="Note 2 4 9" xfId="826"/>
    <cellStyle name="Note 2 4 9 2" xfId="827"/>
    <cellStyle name="Note 2 5" xfId="828"/>
    <cellStyle name="Note 2 5 2" xfId="829"/>
    <cellStyle name="Note 2 6" xfId="830"/>
    <cellStyle name="Note 2 6 2" xfId="831"/>
    <cellStyle name="Note 2 7" xfId="832"/>
    <cellStyle name="Note 2 7 2" xfId="833"/>
    <cellStyle name="Note 2 8" xfId="834"/>
    <cellStyle name="Note 3" xfId="166"/>
    <cellStyle name="Output 2" xfId="167"/>
    <cellStyle name="Output 2 10" xfId="835"/>
    <cellStyle name="Output 2 10 2" xfId="836"/>
    <cellStyle name="Output 2 11" xfId="837"/>
    <cellStyle name="Output 2 11 2" xfId="838"/>
    <cellStyle name="Output 2 12" xfId="839"/>
    <cellStyle name="Output 2 12 2" xfId="840"/>
    <cellStyle name="Output 2 13" xfId="841"/>
    <cellStyle name="Output 2 13 2" xfId="842"/>
    <cellStyle name="Output 2 14" xfId="843"/>
    <cellStyle name="Output 2 14 2" xfId="844"/>
    <cellStyle name="Output 2 15" xfId="845"/>
    <cellStyle name="Output 2 15 2" xfId="846"/>
    <cellStyle name="Output 2 16" xfId="847"/>
    <cellStyle name="Output 2 16 2" xfId="848"/>
    <cellStyle name="Output 2 17" xfId="849"/>
    <cellStyle name="Output 2 17 2" xfId="850"/>
    <cellStyle name="Output 2 18" xfId="851"/>
    <cellStyle name="Output 2 18 2" xfId="852"/>
    <cellStyle name="Output 2 19" xfId="853"/>
    <cellStyle name="Output 2 19 2" xfId="854"/>
    <cellStyle name="Output 2 2" xfId="168"/>
    <cellStyle name="Output 2 2 10" xfId="855"/>
    <cellStyle name="Output 2 2 10 2" xfId="856"/>
    <cellStyle name="Output 2 2 11" xfId="857"/>
    <cellStyle name="Output 2 2 11 2" xfId="858"/>
    <cellStyle name="Output 2 2 12" xfId="859"/>
    <cellStyle name="Output 2 2 12 2" xfId="860"/>
    <cellStyle name="Output 2 2 13" xfId="861"/>
    <cellStyle name="Output 2 2 13 2" xfId="862"/>
    <cellStyle name="Output 2 2 14" xfId="863"/>
    <cellStyle name="Output 2 2 14 2" xfId="864"/>
    <cellStyle name="Output 2 2 15" xfId="865"/>
    <cellStyle name="Output 2 2 15 2" xfId="866"/>
    <cellStyle name="Output 2 2 16" xfId="867"/>
    <cellStyle name="Output 2 2 16 2" xfId="868"/>
    <cellStyle name="Output 2 2 17" xfId="869"/>
    <cellStyle name="Output 2 2 17 2" xfId="870"/>
    <cellStyle name="Output 2 2 18" xfId="871"/>
    <cellStyle name="Output 2 2 18 2" xfId="872"/>
    <cellStyle name="Output 2 2 19" xfId="873"/>
    <cellStyle name="Output 2 2 19 2" xfId="874"/>
    <cellStyle name="Output 2 2 2" xfId="875"/>
    <cellStyle name="Output 2 2 2 2" xfId="876"/>
    <cellStyle name="Output 2 2 20" xfId="877"/>
    <cellStyle name="Output 2 2 20 2" xfId="878"/>
    <cellStyle name="Output 2 2 21" xfId="879"/>
    <cellStyle name="Output 2 2 21 2" xfId="880"/>
    <cellStyle name="Output 2 2 22" xfId="881"/>
    <cellStyle name="Output 2 2 22 2" xfId="882"/>
    <cellStyle name="Output 2 2 23" xfId="883"/>
    <cellStyle name="Output 2 2 23 2" xfId="884"/>
    <cellStyle name="Output 2 2 24" xfId="885"/>
    <cellStyle name="Output 2 2 24 2" xfId="886"/>
    <cellStyle name="Output 2 2 25" xfId="887"/>
    <cellStyle name="Output 2 2 25 2" xfId="888"/>
    <cellStyle name="Output 2 2 26" xfId="889"/>
    <cellStyle name="Output 2 2 26 2" xfId="890"/>
    <cellStyle name="Output 2 2 27" xfId="891"/>
    <cellStyle name="Output 2 2 27 2" xfId="892"/>
    <cellStyle name="Output 2 2 28" xfId="893"/>
    <cellStyle name="Output 2 2 28 2" xfId="894"/>
    <cellStyle name="Output 2 2 29" xfId="895"/>
    <cellStyle name="Output 2 2 29 2" xfId="896"/>
    <cellStyle name="Output 2 2 3" xfId="897"/>
    <cellStyle name="Output 2 2 3 2" xfId="898"/>
    <cellStyle name="Output 2 2 30" xfId="899"/>
    <cellStyle name="Output 2 2 30 2" xfId="900"/>
    <cellStyle name="Output 2 2 31" xfId="901"/>
    <cellStyle name="Output 2 2 31 2" xfId="902"/>
    <cellStyle name="Output 2 2 32" xfId="903"/>
    <cellStyle name="Output 2 2 32 2" xfId="904"/>
    <cellStyle name="Output 2 2 33" xfId="905"/>
    <cellStyle name="Output 2 2 33 2" xfId="906"/>
    <cellStyle name="Output 2 2 34" xfId="907"/>
    <cellStyle name="Output 2 2 34 2" xfId="908"/>
    <cellStyle name="Output 2 2 35" xfId="909"/>
    <cellStyle name="Output 2 2 35 2" xfId="910"/>
    <cellStyle name="Output 2 2 36" xfId="911"/>
    <cellStyle name="Output 2 2 36 2" xfId="912"/>
    <cellStyle name="Output 2 2 37" xfId="913"/>
    <cellStyle name="Output 2 2 37 2" xfId="914"/>
    <cellStyle name="Output 2 2 38" xfId="915"/>
    <cellStyle name="Output 2 2 38 2" xfId="916"/>
    <cellStyle name="Output 2 2 39" xfId="917"/>
    <cellStyle name="Output 2 2 39 2" xfId="918"/>
    <cellStyle name="Output 2 2 4" xfId="919"/>
    <cellStyle name="Output 2 2 4 2" xfId="920"/>
    <cellStyle name="Output 2 2 40" xfId="921"/>
    <cellStyle name="Output 2 2 40 2" xfId="922"/>
    <cellStyle name="Output 2 2 41" xfId="923"/>
    <cellStyle name="Output 2 2 41 2" xfId="924"/>
    <cellStyle name="Output 2 2 42" xfId="925"/>
    <cellStyle name="Output 2 2 42 2" xfId="926"/>
    <cellStyle name="Output 2 2 43" xfId="927"/>
    <cellStyle name="Output 2 2 43 2" xfId="928"/>
    <cellStyle name="Output 2 2 44" xfId="929"/>
    <cellStyle name="Output 2 2 44 2" xfId="930"/>
    <cellStyle name="Output 2 2 45" xfId="931"/>
    <cellStyle name="Output 2 2 45 2" xfId="932"/>
    <cellStyle name="Output 2 2 46" xfId="933"/>
    <cellStyle name="Output 2 2 46 2" xfId="934"/>
    <cellStyle name="Output 2 2 47" xfId="935"/>
    <cellStyle name="Output 2 2 47 2" xfId="936"/>
    <cellStyle name="Output 2 2 48" xfId="937"/>
    <cellStyle name="Output 2 2 48 2" xfId="938"/>
    <cellStyle name="Output 2 2 49" xfId="939"/>
    <cellStyle name="Output 2 2 49 2" xfId="940"/>
    <cellStyle name="Output 2 2 5" xfId="941"/>
    <cellStyle name="Output 2 2 5 2" xfId="942"/>
    <cellStyle name="Output 2 2 50" xfId="943"/>
    <cellStyle name="Output 2 2 50 2" xfId="944"/>
    <cellStyle name="Output 2 2 51" xfId="945"/>
    <cellStyle name="Output 2 2 51 2" xfId="946"/>
    <cellStyle name="Output 2 2 52" xfId="947"/>
    <cellStyle name="Output 2 2 52 2" xfId="948"/>
    <cellStyle name="Output 2 2 53" xfId="949"/>
    <cellStyle name="Output 2 2 54" xfId="950"/>
    <cellStyle name="Output 2 2 55" xfId="951"/>
    <cellStyle name="Output 2 2 56" xfId="952"/>
    <cellStyle name="Output 2 2 57" xfId="953"/>
    <cellStyle name="Output 2 2 6" xfId="954"/>
    <cellStyle name="Output 2 2 6 2" xfId="955"/>
    <cellStyle name="Output 2 2 7" xfId="956"/>
    <cellStyle name="Output 2 2 7 2" xfId="957"/>
    <cellStyle name="Output 2 2 8" xfId="958"/>
    <cellStyle name="Output 2 2 8 2" xfId="959"/>
    <cellStyle name="Output 2 2 9" xfId="960"/>
    <cellStyle name="Output 2 2 9 2" xfId="961"/>
    <cellStyle name="Output 2 20" xfId="962"/>
    <cellStyle name="Output 2 20 2" xfId="963"/>
    <cellStyle name="Output 2 21" xfId="964"/>
    <cellStyle name="Output 2 21 2" xfId="965"/>
    <cellStyle name="Output 2 22" xfId="966"/>
    <cellStyle name="Output 2 22 2" xfId="967"/>
    <cellStyle name="Output 2 23" xfId="968"/>
    <cellStyle name="Output 2 23 2" xfId="969"/>
    <cellStyle name="Output 2 24" xfId="970"/>
    <cellStyle name="Output 2 24 2" xfId="971"/>
    <cellStyle name="Output 2 25" xfId="972"/>
    <cellStyle name="Output 2 25 2" xfId="973"/>
    <cellStyle name="Output 2 26" xfId="974"/>
    <cellStyle name="Output 2 26 2" xfId="975"/>
    <cellStyle name="Output 2 27" xfId="976"/>
    <cellStyle name="Output 2 27 2" xfId="977"/>
    <cellStyle name="Output 2 28" xfId="978"/>
    <cellStyle name="Output 2 28 2" xfId="979"/>
    <cellStyle name="Output 2 29" xfId="980"/>
    <cellStyle name="Output 2 29 2" xfId="981"/>
    <cellStyle name="Output 2 3" xfId="982"/>
    <cellStyle name="Output 2 3 2" xfId="983"/>
    <cellStyle name="Output 2 30" xfId="984"/>
    <cellStyle name="Output 2 30 2" xfId="985"/>
    <cellStyle name="Output 2 31" xfId="986"/>
    <cellStyle name="Output 2 31 2" xfId="987"/>
    <cellStyle name="Output 2 32" xfId="988"/>
    <cellStyle name="Output 2 32 2" xfId="989"/>
    <cellStyle name="Output 2 33" xfId="990"/>
    <cellStyle name="Output 2 33 2" xfId="991"/>
    <cellStyle name="Output 2 34" xfId="992"/>
    <cellStyle name="Output 2 34 2" xfId="993"/>
    <cellStyle name="Output 2 35" xfId="994"/>
    <cellStyle name="Output 2 35 2" xfId="995"/>
    <cellStyle name="Output 2 36" xfId="996"/>
    <cellStyle name="Output 2 36 2" xfId="997"/>
    <cellStyle name="Output 2 37" xfId="998"/>
    <cellStyle name="Output 2 37 2" xfId="999"/>
    <cellStyle name="Output 2 38" xfId="1000"/>
    <cellStyle name="Output 2 38 2" xfId="1001"/>
    <cellStyle name="Output 2 39" xfId="1002"/>
    <cellStyle name="Output 2 39 2" xfId="1003"/>
    <cellStyle name="Output 2 4" xfId="1004"/>
    <cellStyle name="Output 2 4 2" xfId="1005"/>
    <cellStyle name="Output 2 40" xfId="1006"/>
    <cellStyle name="Output 2 40 2" xfId="1007"/>
    <cellStyle name="Output 2 41" xfId="1008"/>
    <cellStyle name="Output 2 41 2" xfId="1009"/>
    <cellStyle name="Output 2 42" xfId="1010"/>
    <cellStyle name="Output 2 42 2" xfId="1011"/>
    <cellStyle name="Output 2 43" xfId="1012"/>
    <cellStyle name="Output 2 43 2" xfId="1013"/>
    <cellStyle name="Output 2 44" xfId="1014"/>
    <cellStyle name="Output 2 44 2" xfId="1015"/>
    <cellStyle name="Output 2 45" xfId="1016"/>
    <cellStyle name="Output 2 45 2" xfId="1017"/>
    <cellStyle name="Output 2 46" xfId="1018"/>
    <cellStyle name="Output 2 46 2" xfId="1019"/>
    <cellStyle name="Output 2 47" xfId="1020"/>
    <cellStyle name="Output 2 47 2" xfId="1021"/>
    <cellStyle name="Output 2 48" xfId="1022"/>
    <cellStyle name="Output 2 48 2" xfId="1023"/>
    <cellStyle name="Output 2 49" xfId="1024"/>
    <cellStyle name="Output 2 49 2" xfId="1025"/>
    <cellStyle name="Output 2 5" xfId="1026"/>
    <cellStyle name="Output 2 5 2" xfId="1027"/>
    <cellStyle name="Output 2 50" xfId="1028"/>
    <cellStyle name="Output 2 50 2" xfId="1029"/>
    <cellStyle name="Output 2 51" xfId="1030"/>
    <cellStyle name="Output 2 51 2" xfId="1031"/>
    <cellStyle name="Output 2 52" xfId="1032"/>
    <cellStyle name="Output 2 52 2" xfId="1033"/>
    <cellStyle name="Output 2 53" xfId="1034"/>
    <cellStyle name="Output 2 53 2" xfId="1035"/>
    <cellStyle name="Output 2 54" xfId="1036"/>
    <cellStyle name="Output 2 55" xfId="1037"/>
    <cellStyle name="Output 2 56" xfId="1038"/>
    <cellStyle name="Output 2 57" xfId="1039"/>
    <cellStyle name="Output 2 58" xfId="1040"/>
    <cellStyle name="Output 2 6" xfId="1041"/>
    <cellStyle name="Output 2 6 2" xfId="1042"/>
    <cellStyle name="Output 2 7" xfId="1043"/>
    <cellStyle name="Output 2 7 2" xfId="1044"/>
    <cellStyle name="Output 2 8" xfId="1045"/>
    <cellStyle name="Output 2 8 2" xfId="1046"/>
    <cellStyle name="Output 2 9" xfId="1047"/>
    <cellStyle name="Output 2 9 2" xfId="1048"/>
    <cellStyle name="Percent 2" xfId="169"/>
    <cellStyle name="Percent 2 2" xfId="1049"/>
    <cellStyle name="Percent 2 3" xfId="1050"/>
    <cellStyle name="Title 2" xfId="170"/>
    <cellStyle name="Total 2" xfId="171"/>
    <cellStyle name="Total 2 10" xfId="1051"/>
    <cellStyle name="Total 2 10 2" xfId="1052"/>
    <cellStyle name="Total 2 11" xfId="1053"/>
    <cellStyle name="Total 2 11 2" xfId="1054"/>
    <cellStyle name="Total 2 12" xfId="1055"/>
    <cellStyle name="Total 2 12 2" xfId="1056"/>
    <cellStyle name="Total 2 13" xfId="1057"/>
    <cellStyle name="Total 2 13 2" xfId="1058"/>
    <cellStyle name="Total 2 14" xfId="1059"/>
    <cellStyle name="Total 2 14 2" xfId="1060"/>
    <cellStyle name="Total 2 15" xfId="1061"/>
    <cellStyle name="Total 2 15 2" xfId="1062"/>
    <cellStyle name="Total 2 16" xfId="1063"/>
    <cellStyle name="Total 2 16 2" xfId="1064"/>
    <cellStyle name="Total 2 17" xfId="1065"/>
    <cellStyle name="Total 2 17 2" xfId="1066"/>
    <cellStyle name="Total 2 18" xfId="1067"/>
    <cellStyle name="Total 2 18 2" xfId="1068"/>
    <cellStyle name="Total 2 19" xfId="1069"/>
    <cellStyle name="Total 2 19 2" xfId="1070"/>
    <cellStyle name="Total 2 2" xfId="172"/>
    <cellStyle name="Total 2 2 10" xfId="1071"/>
    <cellStyle name="Total 2 2 10 2" xfId="1072"/>
    <cellStyle name="Total 2 2 11" xfId="1073"/>
    <cellStyle name="Total 2 2 11 2" xfId="1074"/>
    <cellStyle name="Total 2 2 12" xfId="1075"/>
    <cellStyle name="Total 2 2 12 2" xfId="1076"/>
    <cellStyle name="Total 2 2 13" xfId="1077"/>
    <cellStyle name="Total 2 2 13 2" xfId="1078"/>
    <cellStyle name="Total 2 2 14" xfId="1079"/>
    <cellStyle name="Total 2 2 14 2" xfId="1080"/>
    <cellStyle name="Total 2 2 15" xfId="1081"/>
    <cellStyle name="Total 2 2 15 2" xfId="1082"/>
    <cellStyle name="Total 2 2 16" xfId="1083"/>
    <cellStyle name="Total 2 2 16 2" xfId="1084"/>
    <cellStyle name="Total 2 2 17" xfId="1085"/>
    <cellStyle name="Total 2 2 17 2" xfId="1086"/>
    <cellStyle name="Total 2 2 18" xfId="1087"/>
    <cellStyle name="Total 2 2 18 2" xfId="1088"/>
    <cellStyle name="Total 2 2 19" xfId="1089"/>
    <cellStyle name="Total 2 2 19 2" xfId="1090"/>
    <cellStyle name="Total 2 2 2" xfId="1091"/>
    <cellStyle name="Total 2 2 2 2" xfId="1092"/>
    <cellStyle name="Total 2 2 20" xfId="1093"/>
    <cellStyle name="Total 2 2 20 2" xfId="1094"/>
    <cellStyle name="Total 2 2 21" xfId="1095"/>
    <cellStyle name="Total 2 2 21 2" xfId="1096"/>
    <cellStyle name="Total 2 2 22" xfId="1097"/>
    <cellStyle name="Total 2 2 22 2" xfId="1098"/>
    <cellStyle name="Total 2 2 23" xfId="1099"/>
    <cellStyle name="Total 2 2 23 2" xfId="1100"/>
    <cellStyle name="Total 2 2 24" xfId="1101"/>
    <cellStyle name="Total 2 2 24 2" xfId="1102"/>
    <cellStyle name="Total 2 2 25" xfId="1103"/>
    <cellStyle name="Total 2 2 25 2" xfId="1104"/>
    <cellStyle name="Total 2 2 26" xfId="1105"/>
    <cellStyle name="Total 2 2 26 2" xfId="1106"/>
    <cellStyle name="Total 2 2 27" xfId="1107"/>
    <cellStyle name="Total 2 2 27 2" xfId="1108"/>
    <cellStyle name="Total 2 2 28" xfId="1109"/>
    <cellStyle name="Total 2 2 28 2" xfId="1110"/>
    <cellStyle name="Total 2 2 29" xfId="1111"/>
    <cellStyle name="Total 2 2 29 2" xfId="1112"/>
    <cellStyle name="Total 2 2 3" xfId="1113"/>
    <cellStyle name="Total 2 2 3 2" xfId="1114"/>
    <cellStyle name="Total 2 2 30" xfId="1115"/>
    <cellStyle name="Total 2 2 30 2" xfId="1116"/>
    <cellStyle name="Total 2 2 31" xfId="1117"/>
    <cellStyle name="Total 2 2 31 2" xfId="1118"/>
    <cellStyle name="Total 2 2 32" xfId="1119"/>
    <cellStyle name="Total 2 2 32 2" xfId="1120"/>
    <cellStyle name="Total 2 2 33" xfId="1121"/>
    <cellStyle name="Total 2 2 33 2" xfId="1122"/>
    <cellStyle name="Total 2 2 34" xfId="1123"/>
    <cellStyle name="Total 2 2 34 2" xfId="1124"/>
    <cellStyle name="Total 2 2 35" xfId="1125"/>
    <cellStyle name="Total 2 2 35 2" xfId="1126"/>
    <cellStyle name="Total 2 2 36" xfId="1127"/>
    <cellStyle name="Total 2 2 36 2" xfId="1128"/>
    <cellStyle name="Total 2 2 37" xfId="1129"/>
    <cellStyle name="Total 2 2 37 2" xfId="1130"/>
    <cellStyle name="Total 2 2 38" xfId="1131"/>
    <cellStyle name="Total 2 2 38 2" xfId="1132"/>
    <cellStyle name="Total 2 2 39" xfId="1133"/>
    <cellStyle name="Total 2 2 39 2" xfId="1134"/>
    <cellStyle name="Total 2 2 4" xfId="1135"/>
    <cellStyle name="Total 2 2 4 2" xfId="1136"/>
    <cellStyle name="Total 2 2 40" xfId="1137"/>
    <cellStyle name="Total 2 2 40 2" xfId="1138"/>
    <cellStyle name="Total 2 2 41" xfId="1139"/>
    <cellStyle name="Total 2 2 41 2" xfId="1140"/>
    <cellStyle name="Total 2 2 42" xfId="1141"/>
    <cellStyle name="Total 2 2 42 2" xfId="1142"/>
    <cellStyle name="Total 2 2 43" xfId="1143"/>
    <cellStyle name="Total 2 2 43 2" xfId="1144"/>
    <cellStyle name="Total 2 2 44" xfId="1145"/>
    <cellStyle name="Total 2 2 44 2" xfId="1146"/>
    <cellStyle name="Total 2 2 45" xfId="1147"/>
    <cellStyle name="Total 2 2 45 2" xfId="1148"/>
    <cellStyle name="Total 2 2 46" xfId="1149"/>
    <cellStyle name="Total 2 2 46 2" xfId="1150"/>
    <cellStyle name="Total 2 2 47" xfId="1151"/>
    <cellStyle name="Total 2 2 47 2" xfId="1152"/>
    <cellStyle name="Total 2 2 48" xfId="1153"/>
    <cellStyle name="Total 2 2 48 2" xfId="1154"/>
    <cellStyle name="Total 2 2 49" xfId="1155"/>
    <cellStyle name="Total 2 2 49 2" xfId="1156"/>
    <cellStyle name="Total 2 2 5" xfId="1157"/>
    <cellStyle name="Total 2 2 5 2" xfId="1158"/>
    <cellStyle name="Total 2 2 50" xfId="1159"/>
    <cellStyle name="Total 2 2 50 2" xfId="1160"/>
    <cellStyle name="Total 2 2 51" xfId="1161"/>
    <cellStyle name="Total 2 2 51 2" xfId="1162"/>
    <cellStyle name="Total 2 2 52" xfId="1163"/>
    <cellStyle name="Total 2 2 52 2" xfId="1164"/>
    <cellStyle name="Total 2 2 53" xfId="1165"/>
    <cellStyle name="Total 2 2 54" xfId="1166"/>
    <cellStyle name="Total 2 2 55" xfId="1167"/>
    <cellStyle name="Total 2 2 56" xfId="1168"/>
    <cellStyle name="Total 2 2 57" xfId="1169"/>
    <cellStyle name="Total 2 2 6" xfId="1170"/>
    <cellStyle name="Total 2 2 6 2" xfId="1171"/>
    <cellStyle name="Total 2 2 7" xfId="1172"/>
    <cellStyle name="Total 2 2 7 2" xfId="1173"/>
    <cellStyle name="Total 2 2 8" xfId="1174"/>
    <cellStyle name="Total 2 2 8 2" xfId="1175"/>
    <cellStyle name="Total 2 2 9" xfId="1176"/>
    <cellStyle name="Total 2 2 9 2" xfId="1177"/>
    <cellStyle name="Total 2 20" xfId="1178"/>
    <cellStyle name="Total 2 20 2" xfId="1179"/>
    <cellStyle name="Total 2 21" xfId="1180"/>
    <cellStyle name="Total 2 21 2" xfId="1181"/>
    <cellStyle name="Total 2 22" xfId="1182"/>
    <cellStyle name="Total 2 22 2" xfId="1183"/>
    <cellStyle name="Total 2 23" xfId="1184"/>
    <cellStyle name="Total 2 23 2" xfId="1185"/>
    <cellStyle name="Total 2 24" xfId="1186"/>
    <cellStyle name="Total 2 24 2" xfId="1187"/>
    <cellStyle name="Total 2 25" xfId="1188"/>
    <cellStyle name="Total 2 25 2" xfId="1189"/>
    <cellStyle name="Total 2 26" xfId="1190"/>
    <cellStyle name="Total 2 26 2" xfId="1191"/>
    <cellStyle name="Total 2 27" xfId="1192"/>
    <cellStyle name="Total 2 27 2" xfId="1193"/>
    <cellStyle name="Total 2 28" xfId="1194"/>
    <cellStyle name="Total 2 28 2" xfId="1195"/>
    <cellStyle name="Total 2 29" xfId="1196"/>
    <cellStyle name="Total 2 29 2" xfId="1197"/>
    <cellStyle name="Total 2 3" xfId="1198"/>
    <cellStyle name="Total 2 3 2" xfId="1199"/>
    <cellStyle name="Total 2 30" xfId="1200"/>
    <cellStyle name="Total 2 30 2" xfId="1201"/>
    <cellStyle name="Total 2 31" xfId="1202"/>
    <cellStyle name="Total 2 31 2" xfId="1203"/>
    <cellStyle name="Total 2 32" xfId="1204"/>
    <cellStyle name="Total 2 32 2" xfId="1205"/>
    <cellStyle name="Total 2 33" xfId="1206"/>
    <cellStyle name="Total 2 33 2" xfId="1207"/>
    <cellStyle name="Total 2 34" xfId="1208"/>
    <cellStyle name="Total 2 34 2" xfId="1209"/>
    <cellStyle name="Total 2 35" xfId="1210"/>
    <cellStyle name="Total 2 35 2" xfId="1211"/>
    <cellStyle name="Total 2 36" xfId="1212"/>
    <cellStyle name="Total 2 36 2" xfId="1213"/>
    <cellStyle name="Total 2 37" xfId="1214"/>
    <cellStyle name="Total 2 37 2" xfId="1215"/>
    <cellStyle name="Total 2 38" xfId="1216"/>
    <cellStyle name="Total 2 38 2" xfId="1217"/>
    <cellStyle name="Total 2 39" xfId="1218"/>
    <cellStyle name="Total 2 39 2" xfId="1219"/>
    <cellStyle name="Total 2 4" xfId="1220"/>
    <cellStyle name="Total 2 4 2" xfId="1221"/>
    <cellStyle name="Total 2 40" xfId="1222"/>
    <cellStyle name="Total 2 40 2" xfId="1223"/>
    <cellStyle name="Total 2 41" xfId="1224"/>
    <cellStyle name="Total 2 41 2" xfId="1225"/>
    <cellStyle name="Total 2 42" xfId="1226"/>
    <cellStyle name="Total 2 42 2" xfId="1227"/>
    <cellStyle name="Total 2 43" xfId="1228"/>
    <cellStyle name="Total 2 43 2" xfId="1229"/>
    <cellStyle name="Total 2 44" xfId="1230"/>
    <cellStyle name="Total 2 44 2" xfId="1231"/>
    <cellStyle name="Total 2 45" xfId="1232"/>
    <cellStyle name="Total 2 45 2" xfId="1233"/>
    <cellStyle name="Total 2 46" xfId="1234"/>
    <cellStyle name="Total 2 46 2" xfId="1235"/>
    <cellStyle name="Total 2 47" xfId="1236"/>
    <cellStyle name="Total 2 47 2" xfId="1237"/>
    <cellStyle name="Total 2 48" xfId="1238"/>
    <cellStyle name="Total 2 48 2" xfId="1239"/>
    <cellStyle name="Total 2 49" xfId="1240"/>
    <cellStyle name="Total 2 49 2" xfId="1241"/>
    <cellStyle name="Total 2 5" xfId="1242"/>
    <cellStyle name="Total 2 5 2" xfId="1243"/>
    <cellStyle name="Total 2 50" xfId="1244"/>
    <cellStyle name="Total 2 50 2" xfId="1245"/>
    <cellStyle name="Total 2 51" xfId="1246"/>
    <cellStyle name="Total 2 51 2" xfId="1247"/>
    <cellStyle name="Total 2 52" xfId="1248"/>
    <cellStyle name="Total 2 52 2" xfId="1249"/>
    <cellStyle name="Total 2 53" xfId="1250"/>
    <cellStyle name="Total 2 53 2" xfId="1251"/>
    <cellStyle name="Total 2 54" xfId="1252"/>
    <cellStyle name="Total 2 55" xfId="1253"/>
    <cellStyle name="Total 2 56" xfId="1254"/>
    <cellStyle name="Total 2 57" xfId="1255"/>
    <cellStyle name="Total 2 58" xfId="1256"/>
    <cellStyle name="Total 2 6" xfId="1257"/>
    <cellStyle name="Total 2 6 2" xfId="1258"/>
    <cellStyle name="Total 2 7" xfId="1259"/>
    <cellStyle name="Total 2 7 2" xfId="1260"/>
    <cellStyle name="Total 2 8" xfId="1261"/>
    <cellStyle name="Total 2 8 2" xfId="1262"/>
    <cellStyle name="Total 2 9" xfId="1263"/>
    <cellStyle name="Total 2 9 2" xfId="1264"/>
    <cellStyle name="Warning Text 2" xfId="173"/>
  </cellStyles>
  <dxfs count="174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externalLink" Target="externalLinks/externalLink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Florida%20State%20College%20at%20Jacksonville%20FINAL%2009.19.17%20-%20TD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Florida%20Keys%20Community%20College%20FINAL%2009.19.17%20-%20TD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Gulf%20Coast%20State%20College%20FINAL%2009.19.17%20-%20TD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Hillsborough%20Community%20College%20FINAL%2009.19.17%20-%20TD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Indian%20River%20State%20College%20FINAL%2009.20.17%20-%20TD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Florida%20Gateway%20College%20FINAL%2009.19.17%20-%20TD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Lake%20Sumter%20State%20College%20FINAL%2009.19.17%20-%20TD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tate%20College%20of%20Florida,%20Manatee%20FINAL%2009.20.17%20-%20TD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Miami%20Dade/AFR%20Workbook%202016-17%20Miami%20Dade%20College%20RESUBMITTED%20X3%209.19.17%20247PM%20-%20TD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North%20Florida%20Community%20College%20FINAL%2009.25.17%20rev%20acct%20pyble%20bal%20-%20TD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Northwest%20Florida%20State%20College%20FINAL%2009.19.17%20-%20TD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Palm%20Beach%20State%20College%20FINAL%2009.20.17%20-%20TD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Pasco-Hernando%20State%20College%20FINAL%2009.20.17%20-%20TD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Pensacola%20State%20College%20FINAL%2009.20.17%20-%20TD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Polk%20State%20College%20FINAL%2009.25.17%20rev%20def%20inf%20of%20res%20frs%20pension%20-%20TD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St%20Johns/AFR%20Workbook%202016-17%20St%20Johns%20River%20State%20College%2008.15.17%20911AM%20-%20TD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t%20Petersburg%20College%20FINAL%2009.21.17%20-%20TD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anta%20Fe%20College%20FINAL%2009.20.17%20-%20TDR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eminole%20State%20College%20FINAL%2009.21.17%20-%20TD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South%20Florida%20State%20College%20FINAL%2009.21.17%20-%20T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AFR/2013-2014/College%20AFRs/Eastern%20Florida/Sent%20to%20DFS%20&amp;%20AG/Eastern%20Florida%202013-14%20AFR%20Workbook%202014%20v03%20JRD%207-31-14%20JRD%20REVISED%208-15-14%20JRD%208-29-14%20Final%20DF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Tallahassee%20Community%20College%20FINAL%2009.21.17%20-%20TD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Valencia%20College%20FINAL%2009.21.17%20-%20TD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Eastern%20Florida%20State%20College%20FINAL%2009.18.17%20-%20TD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Broward%20College%20FINAL%2009.18.17%20-%20TD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College%20of%20Central%20Florida%20FINAL%2009.18.17%20-%20TD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Chipola%20College%20FINAL%2009.18.17%20-%20TD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Daytona%20State%20College%20FINAL%2009.18.17%20-%20TD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AFR/2016-2017/College%20AFRs/~Sent%20to%20DFS/AFR%20Workbook%202017%20Florida%20SouthWestern%20State%20College%20FINAL%2009.19.17%20-%20T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FLORIDA STATE COLLEGE AT JACKSONVILLE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79">
          <cell r="A79" t="str">
            <v>EASTERN FLORIDA STATE COLLEGE</v>
          </cell>
          <cell r="B79">
            <v>2166483.13</v>
          </cell>
          <cell r="C79">
            <v>0</v>
          </cell>
          <cell r="D79">
            <v>2166483.13</v>
          </cell>
        </row>
        <row r="80">
          <cell r="A80" t="str">
            <v>BROWARD COLLEGE</v>
          </cell>
          <cell r="B80">
            <v>6497109.7400000002</v>
          </cell>
          <cell r="C80">
            <v>5854.98</v>
          </cell>
          <cell r="D80">
            <v>6502964.7200000007</v>
          </cell>
        </row>
        <row r="81">
          <cell r="A81" t="str">
            <v>COLLEGE OF CENTRAL FLORIDA</v>
          </cell>
          <cell r="B81">
            <v>3468367.58</v>
          </cell>
          <cell r="C81">
            <v>498975.25</v>
          </cell>
          <cell r="D81">
            <v>3967342.83</v>
          </cell>
        </row>
        <row r="82">
          <cell r="A82" t="str">
            <v>CHIPOLA COLLEGE</v>
          </cell>
          <cell r="B82">
            <v>334711.51</v>
          </cell>
          <cell r="C82">
            <v>0</v>
          </cell>
          <cell r="D82">
            <v>334711.51</v>
          </cell>
        </row>
        <row r="83">
          <cell r="A83" t="str">
            <v>DAYTONA STATE COLLEGE</v>
          </cell>
          <cell r="B83">
            <v>4118283.91</v>
          </cell>
          <cell r="C83">
            <v>57066.39</v>
          </cell>
          <cell r="D83">
            <v>4175350.3000000003</v>
          </cell>
        </row>
        <row r="84">
          <cell r="A84" t="str">
            <v>FLORIDA SOUTHWESTERN STATE COLLEGE</v>
          </cell>
          <cell r="B84">
            <v>-1824566.65</v>
          </cell>
          <cell r="C84">
            <v>2185771.52</v>
          </cell>
          <cell r="D84">
            <v>361204.87000000011</v>
          </cell>
        </row>
        <row r="85">
          <cell r="A85" t="str">
            <v>FLORIDA STATE COLLEGE AT JACKSONVILLE</v>
          </cell>
          <cell r="B85">
            <v>4726006.0599999996</v>
          </cell>
          <cell r="C85">
            <v>0</v>
          </cell>
          <cell r="D85">
            <v>4726006.0599999996</v>
          </cell>
        </row>
        <row r="86">
          <cell r="A86" t="str">
            <v>FLORIDA KEYS COMMUNITY COLLEGE</v>
          </cell>
          <cell r="B86">
            <v>258383.75</v>
          </cell>
          <cell r="C86">
            <v>0</v>
          </cell>
          <cell r="D86">
            <v>258383.75</v>
          </cell>
        </row>
        <row r="87">
          <cell r="A87" t="str">
            <v>GULF COAST STATE COLLEGE</v>
          </cell>
          <cell r="B87">
            <v>0</v>
          </cell>
          <cell r="C87">
            <v>0</v>
          </cell>
          <cell r="D87">
            <v>0</v>
          </cell>
        </row>
        <row r="88">
          <cell r="A88" t="str">
            <v>HILLSBOROUGH COMMUNITY COLLEGE</v>
          </cell>
          <cell r="B88">
            <v>5069477.54</v>
          </cell>
          <cell r="C88">
            <v>280563.40999999997</v>
          </cell>
          <cell r="D88">
            <v>5350040.95</v>
          </cell>
        </row>
        <row r="89">
          <cell r="A89" t="str">
            <v>INDIAN RIVER STATE COLLEGE</v>
          </cell>
          <cell r="B89">
            <v>9712020.6600000001</v>
          </cell>
          <cell r="C89">
            <v>0</v>
          </cell>
          <cell r="D89">
            <v>9712020.6600000001</v>
          </cell>
        </row>
        <row r="90">
          <cell r="A90" t="str">
            <v>FLORIDA GATEWAY COLLEGE</v>
          </cell>
          <cell r="B90">
            <v>1179289.22</v>
          </cell>
          <cell r="C90">
            <v>0</v>
          </cell>
          <cell r="D90">
            <v>1179289.22</v>
          </cell>
        </row>
        <row r="91">
          <cell r="A91" t="str">
            <v>LAKE-SUMTER STATE COLLEGE</v>
          </cell>
          <cell r="B91">
            <v>2335311.39</v>
          </cell>
          <cell r="C91">
            <v>0</v>
          </cell>
          <cell r="D91">
            <v>2335311.39</v>
          </cell>
        </row>
        <row r="92">
          <cell r="A92" t="str">
            <v>STATE COLLEGE OF FLORIDA, MANATEE-SARASOTA</v>
          </cell>
          <cell r="B92">
            <v>4630382.1900000004</v>
          </cell>
          <cell r="C92">
            <v>83211.850000000006</v>
          </cell>
          <cell r="D92">
            <v>4713594.04</v>
          </cell>
        </row>
        <row r="93">
          <cell r="A93" t="str">
            <v>MIAMI DADE COLLEGE</v>
          </cell>
          <cell r="B93">
            <v>99872523.390000001</v>
          </cell>
          <cell r="C93">
            <v>10359587</v>
          </cell>
          <cell r="D93">
            <v>110232110.39</v>
          </cell>
        </row>
        <row r="94">
          <cell r="A94" t="str">
            <v>NORTH FLORIDA COMMUNITY COLLEGE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NORTHWEST FLORIDA STATE COLLEGE</v>
          </cell>
          <cell r="B95">
            <v>1519571.69</v>
          </cell>
          <cell r="C95">
            <v>0</v>
          </cell>
          <cell r="D95">
            <v>1519571.69</v>
          </cell>
        </row>
        <row r="96">
          <cell r="A96" t="str">
            <v>PALM BEACH STATE COLLEGE</v>
          </cell>
          <cell r="B96">
            <v>13699488.449999999</v>
          </cell>
          <cell r="C96">
            <v>1674703.21</v>
          </cell>
          <cell r="D96">
            <v>15374191.66</v>
          </cell>
        </row>
        <row r="97">
          <cell r="A97" t="str">
            <v>PASCO-HERNANDO STATE COLLEGE</v>
          </cell>
          <cell r="B97">
            <v>2217470.83</v>
          </cell>
          <cell r="C97">
            <v>416394.21</v>
          </cell>
          <cell r="D97">
            <v>2633865.04</v>
          </cell>
        </row>
        <row r="98">
          <cell r="A98" t="str">
            <v>PENSACOLA STATE COLLEGE</v>
          </cell>
          <cell r="B98">
            <v>8749477.7699999996</v>
          </cell>
          <cell r="C98">
            <v>277858.56</v>
          </cell>
          <cell r="D98">
            <v>9027336.3300000001</v>
          </cell>
        </row>
        <row r="99">
          <cell r="A99" t="str">
            <v>POLK STATE COLLEGE</v>
          </cell>
          <cell r="B99">
            <v>2369265.39</v>
          </cell>
          <cell r="C99">
            <v>0</v>
          </cell>
          <cell r="D99">
            <v>2369265.39</v>
          </cell>
        </row>
        <row r="100">
          <cell r="A100" t="str">
            <v>ST. JOHNS RIVER STATE COLLEGE</v>
          </cell>
          <cell r="B100">
            <v>3371131.8</v>
          </cell>
          <cell r="C100">
            <v>0</v>
          </cell>
          <cell r="D100">
            <v>3371131.8</v>
          </cell>
        </row>
        <row r="101">
          <cell r="A101" t="str">
            <v>ST. PETERSBURG COLLEGE</v>
          </cell>
          <cell r="B101">
            <v>2533054.89</v>
          </cell>
          <cell r="C101">
            <v>81214.960000000006</v>
          </cell>
          <cell r="D101">
            <v>2614269.85</v>
          </cell>
        </row>
        <row r="102">
          <cell r="A102" t="str">
            <v>SANTA FE COLLEGE</v>
          </cell>
          <cell r="B102">
            <v>6772655.46</v>
          </cell>
          <cell r="C102">
            <v>995221.15</v>
          </cell>
          <cell r="D102">
            <v>7767876.6100000003</v>
          </cell>
        </row>
        <row r="103">
          <cell r="A103" t="str">
            <v>SEMINOLE STATE COLLEGE OF FLORIDA</v>
          </cell>
          <cell r="B103">
            <v>7607874.9100000001</v>
          </cell>
          <cell r="C103">
            <v>1906354.56</v>
          </cell>
          <cell r="D103">
            <v>9514229.4700000007</v>
          </cell>
        </row>
        <row r="104">
          <cell r="A104" t="str">
            <v>SOUTH FLORIDA STATE COLLEGE</v>
          </cell>
          <cell r="B104">
            <v>447667.48</v>
          </cell>
          <cell r="C104">
            <v>0</v>
          </cell>
          <cell r="D104">
            <v>447667.48</v>
          </cell>
        </row>
        <row r="105">
          <cell r="A105" t="str">
            <v>TALLAHASSEE COMMUNITY COLLEGE</v>
          </cell>
          <cell r="B105">
            <v>13230778.58</v>
          </cell>
          <cell r="C105">
            <v>0</v>
          </cell>
          <cell r="D105">
            <v>13230778.58</v>
          </cell>
        </row>
        <row r="106">
          <cell r="A106" t="str">
            <v>VALENCIA COLLEGE</v>
          </cell>
          <cell r="B106">
            <v>18462425.199999999</v>
          </cell>
          <cell r="C106">
            <v>0</v>
          </cell>
          <cell r="D106">
            <v>18462425.199999999</v>
          </cell>
        </row>
      </sheetData>
      <sheetData sheetId="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FLORIDA KEYS COMMUNITY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79">
          <cell r="A79" t="str">
            <v>EASTERN FLORIDA STATE COLLEGE</v>
          </cell>
          <cell r="B79">
            <v>2166483.13</v>
          </cell>
          <cell r="C79">
            <v>0</v>
          </cell>
          <cell r="D79">
            <v>2166483.13</v>
          </cell>
        </row>
        <row r="80">
          <cell r="A80" t="str">
            <v>BROWARD COLLEGE</v>
          </cell>
          <cell r="B80">
            <v>6497109.7400000002</v>
          </cell>
          <cell r="C80">
            <v>5854.98</v>
          </cell>
          <cell r="D80">
            <v>6502964.7200000007</v>
          </cell>
        </row>
        <row r="81">
          <cell r="A81" t="str">
            <v>COLLEGE OF CENTRAL FLORIDA</v>
          </cell>
          <cell r="B81">
            <v>3468367.58</v>
          </cell>
          <cell r="C81">
            <v>498975.25</v>
          </cell>
          <cell r="D81">
            <v>3967342.83</v>
          </cell>
        </row>
        <row r="82">
          <cell r="A82" t="str">
            <v>CHIPOLA COLLEGE</v>
          </cell>
          <cell r="B82">
            <v>334711.51</v>
          </cell>
          <cell r="C82">
            <v>0</v>
          </cell>
          <cell r="D82">
            <v>334711.51</v>
          </cell>
        </row>
        <row r="83">
          <cell r="A83" t="str">
            <v>DAYTONA STATE COLLEGE</v>
          </cell>
          <cell r="B83">
            <v>4118283.91</v>
          </cell>
          <cell r="C83">
            <v>57066.39</v>
          </cell>
          <cell r="D83">
            <v>4175350.3000000003</v>
          </cell>
        </row>
        <row r="84">
          <cell r="A84" t="str">
            <v>FLORIDA SOUTHWESTERN STATE COLLEGE</v>
          </cell>
          <cell r="B84">
            <v>-1824566.65</v>
          </cell>
          <cell r="C84">
            <v>2185771.52</v>
          </cell>
          <cell r="D84">
            <v>361204.87000000011</v>
          </cell>
        </row>
        <row r="85">
          <cell r="A85" t="str">
            <v>FLORIDA STATE COLLEGE AT JACKSONVILLE</v>
          </cell>
          <cell r="B85">
            <v>4726006.0599999996</v>
          </cell>
          <cell r="C85">
            <v>0</v>
          </cell>
          <cell r="D85">
            <v>4726006.0599999996</v>
          </cell>
        </row>
        <row r="86">
          <cell r="A86" t="str">
            <v>FLORIDA KEYS COMMUNITY COLLEGE</v>
          </cell>
          <cell r="B86">
            <v>258383.75</v>
          </cell>
          <cell r="C86">
            <v>0</v>
          </cell>
          <cell r="D86">
            <v>258383.75</v>
          </cell>
        </row>
        <row r="87">
          <cell r="A87" t="str">
            <v>GULF COAST STATE COLLEGE</v>
          </cell>
          <cell r="B87">
            <v>0</v>
          </cell>
          <cell r="C87">
            <v>0</v>
          </cell>
          <cell r="D87">
            <v>0</v>
          </cell>
        </row>
        <row r="88">
          <cell r="A88" t="str">
            <v>HILLSBOROUGH COMMUNITY COLLEGE</v>
          </cell>
          <cell r="B88">
            <v>5069477.54</v>
          </cell>
          <cell r="C88">
            <v>280563.40999999997</v>
          </cell>
          <cell r="D88">
            <v>5350040.95</v>
          </cell>
        </row>
        <row r="89">
          <cell r="A89" t="str">
            <v>INDIAN RIVER STATE COLLEGE</v>
          </cell>
          <cell r="B89">
            <v>9712020.6600000001</v>
          </cell>
          <cell r="C89">
            <v>0</v>
          </cell>
          <cell r="D89">
            <v>9712020.6600000001</v>
          </cell>
        </row>
        <row r="90">
          <cell r="A90" t="str">
            <v>FLORIDA GATEWAY COLLEGE</v>
          </cell>
          <cell r="B90">
            <v>1179289.22</v>
          </cell>
          <cell r="C90">
            <v>0</v>
          </cell>
          <cell r="D90">
            <v>1179289.22</v>
          </cell>
        </row>
        <row r="91">
          <cell r="A91" t="str">
            <v>LAKE-SUMTER STATE COLLEGE</v>
          </cell>
          <cell r="B91">
            <v>2335311.39</v>
          </cell>
          <cell r="C91">
            <v>0</v>
          </cell>
          <cell r="D91">
            <v>2335311.39</v>
          </cell>
        </row>
        <row r="92">
          <cell r="A92" t="str">
            <v>STATE COLLEGE OF FLORIDA, MANATEE-SARASOTA</v>
          </cell>
          <cell r="B92">
            <v>4630382.1900000004</v>
          </cell>
          <cell r="C92">
            <v>83211.850000000006</v>
          </cell>
          <cell r="D92">
            <v>4713594.04</v>
          </cell>
        </row>
        <row r="93">
          <cell r="A93" t="str">
            <v>MIAMI DADE COLLEGE</v>
          </cell>
          <cell r="B93">
            <v>99872523.390000001</v>
          </cell>
          <cell r="C93">
            <v>10359587</v>
          </cell>
          <cell r="D93">
            <v>110232110.39</v>
          </cell>
        </row>
        <row r="94">
          <cell r="A94" t="str">
            <v>NORTH FLORIDA COMMUNITY COLLEGE</v>
          </cell>
          <cell r="B94">
            <v>0</v>
          </cell>
          <cell r="C94">
            <v>0</v>
          </cell>
          <cell r="D94">
            <v>0</v>
          </cell>
        </row>
        <row r="95">
          <cell r="A95" t="str">
            <v>NORTHWEST FLORIDA STATE COLLEGE</v>
          </cell>
          <cell r="B95">
            <v>1519571.69</v>
          </cell>
          <cell r="C95">
            <v>0</v>
          </cell>
          <cell r="D95">
            <v>1519571.69</v>
          </cell>
        </row>
        <row r="96">
          <cell r="A96" t="str">
            <v>PALM BEACH STATE COLLEGE</v>
          </cell>
          <cell r="B96">
            <v>13699488.449999999</v>
          </cell>
          <cell r="C96">
            <v>1674703.21</v>
          </cell>
          <cell r="D96">
            <v>15374191.66</v>
          </cell>
        </row>
        <row r="97">
          <cell r="A97" t="str">
            <v>PASCO-HERNANDO STATE COLLEGE</v>
          </cell>
          <cell r="B97">
            <v>2217470.83</v>
          </cell>
          <cell r="C97">
            <v>416394.21</v>
          </cell>
          <cell r="D97">
            <v>2633865.04</v>
          </cell>
        </row>
        <row r="98">
          <cell r="A98" t="str">
            <v>PENSACOLA STATE COLLEGE</v>
          </cell>
          <cell r="B98">
            <v>8749477.7699999996</v>
          </cell>
          <cell r="C98">
            <v>277858.56</v>
          </cell>
          <cell r="D98">
            <v>9027336.3300000001</v>
          </cell>
        </row>
        <row r="99">
          <cell r="A99" t="str">
            <v>POLK STATE COLLEGE</v>
          </cell>
          <cell r="B99">
            <v>2369265.39</v>
          </cell>
          <cell r="C99">
            <v>0</v>
          </cell>
          <cell r="D99">
            <v>2369265.39</v>
          </cell>
        </row>
        <row r="100">
          <cell r="A100" t="str">
            <v>ST. JOHNS RIVER STATE COLLEGE</v>
          </cell>
          <cell r="B100">
            <v>3371131.8</v>
          </cell>
          <cell r="C100">
            <v>0</v>
          </cell>
          <cell r="D100">
            <v>3371131.8</v>
          </cell>
        </row>
        <row r="101">
          <cell r="A101" t="str">
            <v>ST. PETERSBURG COLLEGE</v>
          </cell>
          <cell r="B101">
            <v>2533054.89</v>
          </cell>
          <cell r="C101">
            <v>81214.960000000006</v>
          </cell>
          <cell r="D101">
            <v>2614269.85</v>
          </cell>
        </row>
        <row r="102">
          <cell r="A102" t="str">
            <v>SANTA FE COLLEGE</v>
          </cell>
          <cell r="B102">
            <v>6772655.46</v>
          </cell>
          <cell r="C102">
            <v>995221.15</v>
          </cell>
          <cell r="D102">
            <v>7767876.6100000003</v>
          </cell>
        </row>
        <row r="103">
          <cell r="A103" t="str">
            <v>SEMINOLE STATE COLLEGE OF FLORIDA</v>
          </cell>
          <cell r="B103">
            <v>7607874.9100000001</v>
          </cell>
          <cell r="C103">
            <v>1906354.56</v>
          </cell>
          <cell r="D103">
            <v>9514229.4700000007</v>
          </cell>
        </row>
        <row r="104">
          <cell r="A104" t="str">
            <v>SOUTH FLORIDA STATE COLLEGE</v>
          </cell>
          <cell r="B104">
            <v>447667.48</v>
          </cell>
          <cell r="C104">
            <v>0</v>
          </cell>
          <cell r="D104">
            <v>447667.48</v>
          </cell>
        </row>
        <row r="105">
          <cell r="A105" t="str">
            <v>TALLAHASSEE COMMUNITY COLLEGE</v>
          </cell>
          <cell r="B105">
            <v>13230778.58</v>
          </cell>
          <cell r="C105">
            <v>0</v>
          </cell>
          <cell r="D105">
            <v>13230778.58</v>
          </cell>
        </row>
        <row r="106">
          <cell r="A106" t="str">
            <v>VALENCIA COLLEGE</v>
          </cell>
          <cell r="B106">
            <v>18462425.199999999</v>
          </cell>
          <cell r="C106">
            <v>0</v>
          </cell>
          <cell r="D106">
            <v>18462425.199999999</v>
          </cell>
        </row>
      </sheetData>
      <sheetData sheetId="4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GULF COAST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HILLSBOROUGH COMMUNITY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 refreshError="1"/>
      <sheetData sheetId="1" refreshError="1"/>
      <sheetData sheetId="2">
        <row r="3">
          <cell r="C3" t="str">
            <v>2017.v04</v>
          </cell>
        </row>
        <row r="5">
          <cell r="C5" t="str">
            <v>INDIAN RIVER STATE COLLEGE</v>
          </cell>
        </row>
      </sheetData>
      <sheetData sheetId="3" refreshError="1"/>
      <sheetData sheetId="4">
        <row r="220">
          <cell r="O220">
            <v>2363513.85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79">
          <cell r="A79" t="str">
            <v>EASTERN FLORIDA STATE COLLEGE</v>
          </cell>
        </row>
      </sheetData>
      <sheetData sheetId="4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FLORIDA GATEWAY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LAKE-SUMTER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STATE COLLEGE OF FLORIDA, MANATEE-SARASOTA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EAGLDownload"/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</sheetNames>
    <sheetDataSet>
      <sheetData sheetId="0"/>
      <sheetData sheetId="1"/>
      <sheetData sheetId="2"/>
      <sheetData sheetId="3">
        <row r="3">
          <cell r="C3" t="str">
            <v>2017.v04</v>
          </cell>
        </row>
        <row r="5">
          <cell r="C5" t="str">
            <v>MIAMI DADE COLLEGE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NORTH FLORIDA COMMUNITY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NORTHWEST FLORIDA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PALM BEACH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PASCO-HERNANDO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POLK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ST. JOHNS RIVER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ST. PETERSBURG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SANTA FE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SEMINOLE STATE COLLEGE OF FLORIDA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SOUTH FLORIDA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Check Sheet"/>
      <sheetName val="Accounts by GL"/>
      <sheetName val="DOEFSDownload"/>
      <sheetName val="SNP"/>
      <sheetName val="SRECNP"/>
      <sheetName val="SCF"/>
      <sheetName val="Adjustment Form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>
        <row r="3">
          <cell r="C3" t="str">
            <v>2014.v03</v>
          </cell>
        </row>
        <row r="45">
          <cell r="A45" t="str">
            <v>BROWARD COLLEGE</v>
          </cell>
        </row>
        <row r="46">
          <cell r="A46" t="str">
            <v>CHIPOLA COLLEGE</v>
          </cell>
        </row>
        <row r="47">
          <cell r="A47" t="str">
            <v>COLLEGE OF CENTRAL FLORIDA</v>
          </cell>
        </row>
        <row r="48">
          <cell r="A48" t="str">
            <v>DAYTONA STATE COLLEGE</v>
          </cell>
        </row>
        <row r="49">
          <cell r="A49" t="str">
            <v>EASTERN FLORIDA STATE COLLEGE</v>
          </cell>
        </row>
        <row r="50">
          <cell r="A50" t="str">
            <v>FLORIDA SOUTHWESTERN STATE COLLEGE</v>
          </cell>
        </row>
        <row r="51">
          <cell r="A51" t="str">
            <v>FLORIDA GATEWAY COLLEGE</v>
          </cell>
        </row>
        <row r="52">
          <cell r="A52" t="str">
            <v>FLORIDA KEYS COMMUNITY COLLEGE</v>
          </cell>
        </row>
        <row r="53">
          <cell r="A53" t="str">
            <v>FLORIDA STATE COLLEGE AT JACKSONVILLE</v>
          </cell>
        </row>
        <row r="54">
          <cell r="A54" t="str">
            <v>GULF COAST STATE COLLEGE</v>
          </cell>
        </row>
        <row r="55">
          <cell r="A55" t="str">
            <v>HILLSBOROUGH COMMUNITY COLLEGE</v>
          </cell>
        </row>
        <row r="56">
          <cell r="A56" t="str">
            <v>INDIAN RIVER STATE COLLEGE</v>
          </cell>
        </row>
        <row r="57">
          <cell r="A57" t="str">
            <v>LAKE-SUMTER STATE COLLEGE</v>
          </cell>
        </row>
        <row r="58">
          <cell r="A58" t="str">
            <v>MIAMI DADE COLLEGE</v>
          </cell>
        </row>
        <row r="59">
          <cell r="A59" t="str">
            <v>NORTH FLORIDA COMMUNITY COLLEGE</v>
          </cell>
        </row>
        <row r="60">
          <cell r="A60" t="str">
            <v>NORTHWEST FLORIDA STATE COLLEGE</v>
          </cell>
        </row>
        <row r="61">
          <cell r="A61" t="str">
            <v>PALM BEACH STATE COLLEGE</v>
          </cell>
        </row>
        <row r="62">
          <cell r="A62" t="str">
            <v>PASCO-HERNANDO STATE COLLEGE</v>
          </cell>
        </row>
        <row r="63">
          <cell r="A63" t="str">
            <v>PENSACOLA STATE COLLEGE</v>
          </cell>
        </row>
        <row r="64">
          <cell r="A64" t="str">
            <v>POLK STATE COLLEGE</v>
          </cell>
        </row>
        <row r="65">
          <cell r="A65" t="str">
            <v>SANTA FE COLLEGE</v>
          </cell>
        </row>
        <row r="66">
          <cell r="A66" t="str">
            <v>SEMINOLE STATE COLLEGE OF FLORIDA</v>
          </cell>
        </row>
        <row r="67">
          <cell r="A67" t="str">
            <v>SOUTH FLORIDA STATE COLLEGE</v>
          </cell>
        </row>
        <row r="68">
          <cell r="A68" t="str">
            <v>ST. JOHNS RIVER STATE COLLEGE</v>
          </cell>
        </row>
        <row r="69">
          <cell r="A69" t="str">
            <v>ST. PETERSBURG COLLEGE</v>
          </cell>
        </row>
        <row r="70">
          <cell r="A70" t="str">
            <v>STATE COLLEGE OF FLORIDA, MANATEE-SARASOTA</v>
          </cell>
        </row>
        <row r="71">
          <cell r="A71" t="str">
            <v>TALLAHASSEE COMMUNITY COLLEGE</v>
          </cell>
        </row>
        <row r="72">
          <cell r="A72" t="str">
            <v>VALENCIA COLLEGE</v>
          </cell>
        </row>
      </sheetData>
      <sheetData sheetId="1" refreshError="1"/>
      <sheetData sheetId="2">
        <row r="183">
          <cell r="M183">
            <v>23188848.900000002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FCS Notes Sched LTD"/>
      <sheetName val="FCS Notes Sched Inv &amp; Cash"/>
      <sheetName val="Tuition and Fee Report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TALLAHASSEE COMMUNITY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VALENCIA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EASTERN FLORIDA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BROWARD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VLOOKUPS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COLLEGE OF CENTRAL FLORIDA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CHIPOLA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DAYTONA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 Form"/>
      <sheetName val="DOEFSDownload"/>
      <sheetName val="Contact Information"/>
      <sheetName val="Check Sheet"/>
      <sheetName val="Accounts by GL"/>
      <sheetName val="SNP"/>
      <sheetName val="SRECNP"/>
      <sheetName val="SCF"/>
      <sheetName val="SCF Support"/>
      <sheetName val="Exp by Function"/>
      <sheetName val="CIF"/>
      <sheetName val="Dist Learning"/>
      <sheetName val="Student Activity Fee Report"/>
      <sheetName val="Tuition and Fee Report"/>
      <sheetName val="FCS Notes Sched LTD"/>
      <sheetName val="FCS Notes Sched Inv &amp; Cash"/>
      <sheetName val="FCS Notes Sched Cap Assets"/>
      <sheetName val="CU Notes Sched"/>
      <sheetName val="CU1-Deposits"/>
      <sheetName val="CU2-Other InvestmentsOLD"/>
      <sheetName val="CU3-Deficit Ending Equity"/>
      <sheetName val="CU2-Other Investments"/>
      <sheetName val="CU2 Instructions Sections A &amp; B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VLOOKUPS"/>
      <sheetName val="DOEAGLDownload"/>
    </sheetNames>
    <sheetDataSet>
      <sheetData sheetId="0"/>
      <sheetData sheetId="1"/>
      <sheetData sheetId="2">
        <row r="3">
          <cell r="C3" t="str">
            <v>2017.v04</v>
          </cell>
        </row>
        <row r="5">
          <cell r="C5" t="str">
            <v>FLORIDA SOUTHWESTERN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U111"/>
  <sheetViews>
    <sheetView showGridLines="0" tabSelected="1" zoomScale="90" zoomScaleNormal="90" zoomScaleSheetLayoutView="90" zoomScalePageLayoutView="80" workbookViewId="0"/>
  </sheetViews>
  <sheetFormatPr defaultColWidth="12.42578125" defaultRowHeight="15"/>
  <cols>
    <col min="1" max="1" width="53" bestFit="1" customWidth="1"/>
    <col min="2" max="2" width="18.140625" bestFit="1" customWidth="1"/>
    <col min="3" max="3" width="1" style="17" customWidth="1"/>
    <col min="4" max="4" width="22.85546875" customWidth="1"/>
    <col min="5" max="5" width="1" customWidth="1"/>
    <col min="6" max="6" width="24.85546875" customWidth="1"/>
    <col min="14" max="14" width="12.42578125" customWidth="1"/>
  </cols>
  <sheetData>
    <row r="1" spans="1:255">
      <c r="A1" s="139" t="s">
        <v>39</v>
      </c>
      <c r="B1" s="129"/>
      <c r="C1" s="129"/>
      <c r="D1" s="129"/>
      <c r="E1" s="129"/>
      <c r="F1" s="1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>
      <c r="A2" s="139" t="s">
        <v>0</v>
      </c>
      <c r="B2" s="129"/>
      <c r="C2" s="129"/>
      <c r="D2" s="129"/>
      <c r="E2" s="129"/>
      <c r="F2" s="1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>
      <c r="A3" s="139" t="s">
        <v>1</v>
      </c>
      <c r="B3" s="129"/>
      <c r="C3" s="129"/>
      <c r="D3" s="129"/>
      <c r="E3" s="129"/>
      <c r="F3" s="12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4.1" customHeight="1">
      <c r="A4" s="139" t="s">
        <v>40</v>
      </c>
      <c r="B4" s="129"/>
      <c r="C4" s="129"/>
      <c r="D4" s="129"/>
      <c r="E4" s="129"/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4.1" customHeight="1">
      <c r="A5" s="18"/>
      <c r="B5" s="18"/>
      <c r="C5" s="19"/>
      <c r="D5" s="18"/>
      <c r="E5" s="20" t="s">
        <v>2</v>
      </c>
      <c r="F5" s="21" t="s">
        <v>45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2" customFormat="1">
      <c r="A6" s="22"/>
      <c r="B6" s="23" t="s">
        <v>3</v>
      </c>
      <c r="C6" s="24"/>
      <c r="D6" s="23" t="s">
        <v>4</v>
      </c>
      <c r="E6" s="22"/>
      <c r="F6" s="2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" customFormat="1">
      <c r="A7" s="137"/>
      <c r="B7" s="23" t="s">
        <v>5</v>
      </c>
      <c r="C7" s="24"/>
      <c r="D7" s="23" t="s">
        <v>6</v>
      </c>
      <c r="E7" s="22"/>
      <c r="F7" s="23" t="s">
        <v>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2" customFormat="1">
      <c r="A8" s="26"/>
      <c r="B8" s="27" t="s">
        <v>8</v>
      </c>
      <c r="C8" s="24"/>
      <c r="D8" s="28" t="s">
        <v>9</v>
      </c>
      <c r="E8" s="22"/>
      <c r="F8" s="28" t="s">
        <v>10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2" customFormat="1" ht="6.75" customHeight="1">
      <c r="A9" s="18"/>
      <c r="B9" s="26"/>
      <c r="C9" s="24"/>
      <c r="D9" s="29"/>
      <c r="E9" s="22"/>
      <c r="F9" s="2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2" customFormat="1">
      <c r="A10" s="30" t="s">
        <v>42</v>
      </c>
      <c r="B10" s="31">
        <f>SUM(EASTERNFL:VALENCIA!B10)</f>
        <v>223524645.87</v>
      </c>
      <c r="C10" s="31"/>
      <c r="D10" s="31">
        <f>SUM(EASTERNFL:VALENCIA!D10)</f>
        <v>18822777.050000001</v>
      </c>
      <c r="E10" s="31"/>
      <c r="F10" s="31">
        <f>SUM(EASTERNFL:VALENCIA!F10)</f>
        <v>242347422.91999999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2" customFormat="1" ht="6.75" customHeight="1">
      <c r="A11" s="26"/>
      <c r="B11" s="32"/>
      <c r="C11" s="33"/>
      <c r="D11" s="34"/>
      <c r="E11" s="35"/>
      <c r="F11" s="3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2" customFormat="1">
      <c r="A12" s="36" t="s">
        <v>11</v>
      </c>
      <c r="B12" s="37"/>
      <c r="C12" s="38"/>
      <c r="D12" s="37"/>
      <c r="E12" s="37"/>
      <c r="F12" s="3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2" customFormat="1">
      <c r="A13" s="30" t="s">
        <v>12</v>
      </c>
      <c r="B13" s="37"/>
      <c r="C13" s="38"/>
      <c r="D13" s="37"/>
      <c r="E13" s="37"/>
      <c r="F13" s="3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2" customFormat="1" ht="14.25">
      <c r="A14" s="39" t="s">
        <v>13</v>
      </c>
      <c r="B14" s="40">
        <f>SUM(EASTERNFL:VALENCIA!B14)</f>
        <v>93479929.170000002</v>
      </c>
      <c r="C14" s="40"/>
      <c r="D14" s="40">
        <f>SUM(EASTERNFL:VALENCIA!D14)</f>
        <v>16866.059999999998</v>
      </c>
      <c r="E14" s="40"/>
      <c r="F14" s="40">
        <f>SUM(EASTERNFL:VALENCIA!F14)</f>
        <v>93496795.230000004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2" customFormat="1" ht="14.25">
      <c r="A15" s="39" t="s">
        <v>14</v>
      </c>
      <c r="B15" s="40">
        <f>SUM(EASTERNFL:VALENCIA!B15)</f>
        <v>718088.87000000011</v>
      </c>
      <c r="C15" s="40"/>
      <c r="D15" s="40">
        <f>SUM(EASTERNFL:VALENCIA!D15)</f>
        <v>535.23</v>
      </c>
      <c r="E15" s="40"/>
      <c r="F15" s="40">
        <f>SUM(EASTERNFL:VALENCIA!F15)</f>
        <v>718624.10000000009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2" customFormat="1" ht="14.25">
      <c r="A16" s="39" t="s">
        <v>15</v>
      </c>
      <c r="B16" s="40">
        <f>SUM(EASTERNFL:VALENCIA!B16)</f>
        <v>6089629.9000000013</v>
      </c>
      <c r="C16" s="40"/>
      <c r="D16" s="127">
        <f>SUM(EASTERNFL:VALENCIA!D16)</f>
        <v>2457.88</v>
      </c>
      <c r="E16" s="40"/>
      <c r="F16" s="127">
        <f>SUM(EASTERNFL:VALENCIA!F16)</f>
        <v>6092087.7800000012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2" customFormat="1" ht="14.25">
      <c r="A17" s="39" t="s">
        <v>16</v>
      </c>
      <c r="B17" s="41">
        <f>SUM(B14:B16)</f>
        <v>100287647.94000001</v>
      </c>
      <c r="C17" s="42"/>
      <c r="D17" s="43">
        <f>SUM(D14:D16)</f>
        <v>19859.169999999998</v>
      </c>
      <c r="E17" s="42"/>
      <c r="F17" s="43">
        <f>B17+D17</f>
        <v>100307507.11000001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2" customFormat="1" ht="6.75" customHeight="1">
      <c r="A18" s="26"/>
      <c r="B18" s="44"/>
      <c r="C18" s="42"/>
      <c r="D18" s="34"/>
      <c r="E18" s="45"/>
      <c r="F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2" customFormat="1" ht="14.25">
      <c r="A19" s="26" t="s">
        <v>17</v>
      </c>
      <c r="B19" s="46">
        <f>SUM(EASTERNFL:VALENCIA!B19)</f>
        <v>3293.69</v>
      </c>
      <c r="C19" s="43"/>
      <c r="D19" s="46">
        <f>SUM(EASTERNFL:VALENCIA!D19)</f>
        <v>669090.93000000005</v>
      </c>
      <c r="E19" s="46"/>
      <c r="F19" s="46">
        <f>SUM(EASTERNFL:VALENCIA!F19)</f>
        <v>672384.62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2" customFormat="1" ht="6.75" customHeight="1">
      <c r="A20" s="26"/>
      <c r="B20" s="32"/>
      <c r="C20" s="42"/>
      <c r="D20" s="34"/>
      <c r="E20" s="45"/>
      <c r="F20" s="3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2" customFormat="1" ht="14.25">
      <c r="A21" s="47" t="s">
        <v>18</v>
      </c>
      <c r="B21" s="48" t="s">
        <v>19</v>
      </c>
      <c r="C21" s="42"/>
      <c r="D21" s="49">
        <f>SUM(EASTERNFL:VALENCIA!D21)</f>
        <v>-859617.70999999973</v>
      </c>
      <c r="E21" s="45"/>
      <c r="F21" s="50">
        <f>D21</f>
        <v>-859617.70999999973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2" customFormat="1" ht="6.75" customHeight="1">
      <c r="A22" s="30"/>
      <c r="B22" s="32"/>
      <c r="C22" s="42"/>
      <c r="D22" s="34"/>
      <c r="E22" s="45"/>
      <c r="F22" s="3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2" customFormat="1">
      <c r="A23" s="30" t="s">
        <v>20</v>
      </c>
      <c r="B23" s="51">
        <f>B17+B19</f>
        <v>100290941.63000001</v>
      </c>
      <c r="C23" s="42"/>
      <c r="D23" s="52">
        <f>D17+D19+D21</f>
        <v>-170667.60999999964</v>
      </c>
      <c r="E23" s="45"/>
      <c r="F23" s="52">
        <f>F17+F19+F21</f>
        <v>100120274.02000003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2" customFormat="1" ht="6.75" customHeight="1">
      <c r="A24" s="30"/>
      <c r="B24" s="37"/>
      <c r="C24" s="38"/>
      <c r="D24" s="37"/>
      <c r="E24" s="37"/>
      <c r="F24" s="3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2" customFormat="1">
      <c r="A25" s="36" t="s">
        <v>21</v>
      </c>
      <c r="B25" s="37"/>
      <c r="C25" s="38"/>
      <c r="D25" s="37"/>
      <c r="E25" s="37"/>
      <c r="F25" s="3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2" customFormat="1" ht="14.25">
      <c r="A26" s="26" t="s">
        <v>22</v>
      </c>
      <c r="B26" s="49">
        <f>SUM(EASTERNFL:VALENCIA!B26)</f>
        <v>19468890.559999999</v>
      </c>
      <c r="C26" s="43"/>
      <c r="D26" s="49">
        <f>SUM(EASTERNFL:VALENCIA!D26)</f>
        <v>0</v>
      </c>
      <c r="E26" s="45"/>
      <c r="F26" s="50">
        <f t="shared" ref="F26:F31" si="0">B26+D26</f>
        <v>19468890.559999999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2" customFormat="1" ht="14.25">
      <c r="A27" s="39" t="s">
        <v>23</v>
      </c>
      <c r="B27" s="49">
        <f>SUM(EASTERNFL:VALENCIA!B27)</f>
        <v>13973033.190000001</v>
      </c>
      <c r="C27" s="43"/>
      <c r="D27" s="49">
        <f>SUM(EASTERNFL:VALENCIA!D27)</f>
        <v>3315.93</v>
      </c>
      <c r="E27" s="53"/>
      <c r="F27" s="43">
        <f t="shared" si="0"/>
        <v>13976349.120000001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" customFormat="1" ht="14.25">
      <c r="A28" s="39" t="s">
        <v>24</v>
      </c>
      <c r="B28" s="49">
        <f>SUM(EASTERNFL:VALENCIA!B28)</f>
        <v>10367231.479999999</v>
      </c>
      <c r="C28" s="43"/>
      <c r="D28" s="49">
        <f>SUM(EASTERNFL:VALENCIA!D28)</f>
        <v>11116.77</v>
      </c>
      <c r="E28" s="53"/>
      <c r="F28" s="43">
        <f t="shared" si="0"/>
        <v>10378348.249999998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2" customFormat="1" ht="14.25">
      <c r="A29" s="39" t="s">
        <v>25</v>
      </c>
      <c r="B29" s="49">
        <f>SUM(EASTERNFL:VALENCIA!B29)</f>
        <v>9399255.4899999984</v>
      </c>
      <c r="C29" s="43"/>
      <c r="D29" s="49">
        <f>SUM(EASTERNFL:VALENCIA!D29)</f>
        <v>0</v>
      </c>
      <c r="E29" s="53"/>
      <c r="F29" s="43">
        <f t="shared" si="0"/>
        <v>9399255.4899999984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2" customFormat="1" ht="14.25">
      <c r="A30" s="26" t="s">
        <v>26</v>
      </c>
      <c r="B30" s="49">
        <f>SUM(EASTERNFL:VALENCIA!B30)</f>
        <v>7534186.290000001</v>
      </c>
      <c r="C30" s="43"/>
      <c r="D30" s="49">
        <f>SUM(EASTERNFL:VALENCIA!D30)</f>
        <v>5426.47</v>
      </c>
      <c r="E30" s="54"/>
      <c r="F30" s="50">
        <f t="shared" si="0"/>
        <v>7539612.7600000007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2" customFormat="1" ht="14.25">
      <c r="A31" s="26" t="s">
        <v>27</v>
      </c>
      <c r="B31" s="49">
        <f>SUM(EASTERNFL:VALENCIA!B31)</f>
        <v>11076670.879999999</v>
      </c>
      <c r="C31" s="43"/>
      <c r="D31" s="49">
        <f>SUM(EASTERNFL:VALENCIA!D31)</f>
        <v>0</v>
      </c>
      <c r="E31" s="54"/>
      <c r="F31" s="50">
        <f t="shared" si="0"/>
        <v>11076670.879999999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2" customFormat="1" ht="14.25">
      <c r="A32" s="47" t="s">
        <v>28</v>
      </c>
      <c r="B32" s="128">
        <f>SUM(EASTERNFL:VALENCIA!B32)</f>
        <v>4744182.26</v>
      </c>
      <c r="C32" s="43"/>
      <c r="D32" s="128">
        <f>SUM(EASTERNFL:VALENCIA!D32)</f>
        <v>21259.15</v>
      </c>
      <c r="E32" s="54"/>
      <c r="F32" s="55">
        <f>B32+D32</f>
        <v>4765441.41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2" customFormat="1">
      <c r="A33" s="30" t="s">
        <v>29</v>
      </c>
      <c r="B33" s="51">
        <f>SUM(B26:B32)</f>
        <v>76563450.150000006</v>
      </c>
      <c r="C33" s="42"/>
      <c r="D33" s="52">
        <f>SUM(D26:D32)</f>
        <v>41118.320000000007</v>
      </c>
      <c r="E33" s="45"/>
      <c r="F33" s="52">
        <f>SUM(F26:F32)</f>
        <v>76604568.469999999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2" customFormat="1" ht="6.75" customHeight="1">
      <c r="A34" s="30"/>
      <c r="B34" s="32"/>
      <c r="C34" s="42"/>
      <c r="D34" s="34"/>
      <c r="E34" s="45"/>
      <c r="F34" s="3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2" customFormat="1">
      <c r="A35" s="56" t="s">
        <v>30</v>
      </c>
      <c r="B35" s="57">
        <f>SUM(EASTERNFL:VALENCIA!B35)</f>
        <v>10225074.85</v>
      </c>
      <c r="C35" s="40"/>
      <c r="D35" s="57">
        <f>SUM(EASTERNFL:VALENCIA!D35)</f>
        <v>0</v>
      </c>
      <c r="E35" s="33"/>
      <c r="F35" s="40">
        <f>+B35+D35</f>
        <v>10225074.85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2" customFormat="1" ht="6.75" customHeight="1">
      <c r="A36" s="30"/>
      <c r="B36" s="32"/>
      <c r="C36" s="42"/>
      <c r="D36" s="34"/>
      <c r="E36" s="45"/>
      <c r="F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2" customFormat="1" ht="15.75" thickBot="1">
      <c r="A37" s="30" t="s">
        <v>41</v>
      </c>
      <c r="B37" s="58">
        <f>+B10+B23-B33-B35</f>
        <v>237027062.5</v>
      </c>
      <c r="C37" s="42"/>
      <c r="D37" s="58">
        <f>+D10+D23-D33-D35</f>
        <v>18610991.120000001</v>
      </c>
      <c r="E37" s="45"/>
      <c r="F37" s="58">
        <f>+F10+F23-F33-F35</f>
        <v>255638053.62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2" customFormat="1" ht="8.25" customHeight="1" thickTop="1">
      <c r="A38" s="59"/>
      <c r="B38" s="60"/>
      <c r="C38" s="24"/>
      <c r="D38" s="59"/>
      <c r="E38" s="59"/>
      <c r="F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2" customFormat="1" ht="12.75" customHeight="1">
      <c r="A39" s="138" t="s">
        <v>63</v>
      </c>
      <c r="B39" s="130"/>
      <c r="C39" s="130"/>
      <c r="D39" s="130"/>
      <c r="E39" s="130"/>
      <c r="F39" s="13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2" customFormat="1" ht="12.75" customHeight="1">
      <c r="A40" s="138" t="s">
        <v>64</v>
      </c>
      <c r="B40" s="130"/>
      <c r="C40" s="130"/>
      <c r="D40" s="130"/>
      <c r="E40" s="130"/>
      <c r="F40" s="13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2" customFormat="1" ht="12.75" customHeight="1">
      <c r="A41" s="138" t="s">
        <v>65</v>
      </c>
      <c r="B41" s="138"/>
      <c r="C41" s="138"/>
      <c r="D41" s="138"/>
      <c r="E41" s="138"/>
      <c r="F41" s="138"/>
    </row>
    <row r="42" spans="1:255" s="2" customFormat="1" ht="12.75" customHeight="1">
      <c r="A42" s="138" t="s">
        <v>66</v>
      </c>
      <c r="B42" s="138"/>
      <c r="C42" s="138"/>
      <c r="D42" s="138"/>
      <c r="E42" s="138"/>
      <c r="F42" s="138"/>
    </row>
    <row r="43" spans="1:255" s="2" customFormat="1" ht="14.25">
      <c r="A43" s="138" t="s">
        <v>67</v>
      </c>
      <c r="B43" s="138"/>
      <c r="C43" s="138"/>
      <c r="D43" s="138"/>
      <c r="E43" s="138"/>
      <c r="F43" s="138"/>
    </row>
    <row r="44" spans="1:255" s="2" customFormat="1" ht="14.25">
      <c r="A44" s="37"/>
      <c r="B44" s="37"/>
      <c r="C44" s="38"/>
      <c r="D44" s="37"/>
      <c r="E44" s="37"/>
      <c r="F44" s="37"/>
    </row>
    <row r="45" spans="1:255">
      <c r="A45" s="61" t="s">
        <v>31</v>
      </c>
      <c r="B45" s="62"/>
      <c r="C45" s="61"/>
      <c r="D45" s="62"/>
      <c r="E45" s="62"/>
      <c r="F45" s="6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5" customHeight="1">
      <c r="A46" s="135" t="s">
        <v>61</v>
      </c>
      <c r="B46" s="135"/>
      <c r="C46" s="135"/>
      <c r="D46" s="135"/>
      <c r="E46" s="135"/>
      <c r="F46" s="13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>
      <c r="A47" s="135"/>
      <c r="B47" s="135"/>
      <c r="C47" s="135"/>
      <c r="D47" s="135"/>
      <c r="E47" s="135"/>
      <c r="F47" s="13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>
      <c r="A48" s="135"/>
      <c r="B48" s="135"/>
      <c r="C48" s="135"/>
      <c r="D48" s="135"/>
      <c r="E48" s="135"/>
      <c r="F48" s="13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6">
      <c r="A49" s="135"/>
      <c r="B49" s="135"/>
      <c r="C49" s="135"/>
      <c r="D49" s="135"/>
      <c r="E49" s="135"/>
      <c r="F49" s="135"/>
    </row>
    <row r="50" spans="1:6">
      <c r="A50" s="61" t="s">
        <v>32</v>
      </c>
      <c r="B50" s="62"/>
      <c r="C50" s="61"/>
      <c r="D50" s="62"/>
      <c r="E50" s="62"/>
      <c r="F50" s="62"/>
    </row>
    <row r="51" spans="1:6" ht="15" customHeight="1">
      <c r="A51" s="136" t="s">
        <v>62</v>
      </c>
      <c r="B51" s="136"/>
      <c r="C51" s="136"/>
      <c r="D51" s="136"/>
      <c r="E51" s="136"/>
      <c r="F51" s="136"/>
    </row>
    <row r="52" spans="1:6">
      <c r="A52" s="136"/>
      <c r="B52" s="136"/>
      <c r="C52" s="136"/>
      <c r="D52" s="136"/>
      <c r="E52" s="136"/>
      <c r="F52" s="136"/>
    </row>
    <row r="53" spans="1:6">
      <c r="A53" s="136"/>
      <c r="B53" s="136"/>
      <c r="C53" s="136"/>
      <c r="D53" s="136"/>
      <c r="E53" s="136"/>
      <c r="F53" s="136"/>
    </row>
    <row r="54" spans="1:6">
      <c r="A54" s="136"/>
      <c r="B54" s="136"/>
      <c r="C54" s="136"/>
      <c r="D54" s="136"/>
      <c r="E54" s="136"/>
      <c r="F54" s="136"/>
    </row>
    <row r="57" spans="1:6">
      <c r="A57" s="6" t="s">
        <v>33</v>
      </c>
      <c r="B57" s="4"/>
      <c r="C57" s="16"/>
      <c r="D57" s="4"/>
      <c r="E57" s="4"/>
      <c r="F57" s="4"/>
    </row>
    <row r="58" spans="1:6">
      <c r="A58" s="1"/>
      <c r="B58" s="4"/>
      <c r="C58" s="16"/>
      <c r="D58" s="4"/>
      <c r="E58" s="4"/>
      <c r="F58" s="4"/>
    </row>
    <row r="59" spans="1:6">
      <c r="A59" s="1"/>
      <c r="B59" s="4"/>
      <c r="C59" s="16"/>
      <c r="D59" s="4"/>
      <c r="E59" s="4"/>
      <c r="F59" s="4"/>
    </row>
    <row r="60" spans="1:6">
      <c r="A60" s="1"/>
      <c r="B60" s="4"/>
      <c r="C60" s="16"/>
      <c r="D60" s="4"/>
      <c r="E60" s="4"/>
      <c r="F60" s="4"/>
    </row>
    <row r="61" spans="1:6">
      <c r="A61" s="1"/>
      <c r="B61" s="4"/>
      <c r="C61" s="16"/>
      <c r="D61" s="4"/>
      <c r="E61" s="4"/>
      <c r="F61" s="4"/>
    </row>
    <row r="62" spans="1:6">
      <c r="A62" s="1"/>
      <c r="B62" s="4"/>
      <c r="C62" s="16"/>
      <c r="D62" s="4"/>
      <c r="E62" s="4"/>
      <c r="F62" s="4"/>
    </row>
    <row r="63" spans="1:6">
      <c r="A63" s="1"/>
      <c r="B63" s="4"/>
      <c r="C63" s="16"/>
      <c r="D63" s="4"/>
      <c r="E63" s="4"/>
      <c r="F63" s="4"/>
    </row>
    <row r="64" spans="1:6">
      <c r="A64" s="1"/>
      <c r="B64" s="4"/>
      <c r="C64" s="16"/>
      <c r="D64" s="4"/>
      <c r="E64" s="4"/>
      <c r="F64" s="4"/>
    </row>
    <row r="65" spans="1:7">
      <c r="A65" s="1"/>
      <c r="B65" s="4"/>
      <c r="C65" s="16"/>
      <c r="D65" s="4"/>
      <c r="E65" s="4"/>
      <c r="F65" s="4"/>
      <c r="G65" s="1"/>
    </row>
    <row r="66" spans="1:7">
      <c r="A66" s="1"/>
      <c r="B66" s="4"/>
      <c r="C66" s="16"/>
      <c r="D66" s="4"/>
      <c r="E66" s="4"/>
      <c r="F66" s="4"/>
      <c r="G66" s="1"/>
    </row>
    <row r="67" spans="1:7">
      <c r="A67" s="1"/>
      <c r="B67" s="4"/>
      <c r="C67" s="16"/>
      <c r="D67" s="4"/>
      <c r="E67" s="4"/>
      <c r="F67" s="4"/>
      <c r="G67" s="1"/>
    </row>
    <row r="68" spans="1:7">
      <c r="A68" s="1"/>
      <c r="B68" s="4"/>
      <c r="C68" s="16"/>
      <c r="D68" s="4"/>
      <c r="E68" s="4"/>
      <c r="F68" s="4"/>
      <c r="G68" s="1"/>
    </row>
    <row r="69" spans="1:7">
      <c r="A69" s="1"/>
      <c r="B69" s="4"/>
      <c r="C69" s="16"/>
      <c r="D69" s="4"/>
      <c r="E69" s="4"/>
      <c r="F69" s="4"/>
      <c r="G69" s="1"/>
    </row>
    <row r="70" spans="1:7">
      <c r="A70" s="1"/>
      <c r="B70" s="4"/>
      <c r="C70" s="16"/>
      <c r="D70" s="4"/>
      <c r="E70" s="4"/>
      <c r="F70" s="4"/>
      <c r="G70" s="1"/>
    </row>
    <row r="71" spans="1:7">
      <c r="A71" s="1"/>
      <c r="B71" s="4"/>
      <c r="C71" s="16"/>
      <c r="D71" s="4"/>
      <c r="E71" s="4"/>
      <c r="F71" s="4"/>
      <c r="G71" s="1"/>
    </row>
    <row r="76" spans="1:7" ht="15" hidden="1" customHeight="1">
      <c r="A76" s="1"/>
      <c r="B76" s="1"/>
      <c r="C76" s="5"/>
      <c r="D76" s="1"/>
      <c r="E76" s="1"/>
      <c r="F76" s="1"/>
      <c r="G76" s="1"/>
    </row>
    <row r="77" spans="1:7" ht="15" hidden="1" customHeight="1">
      <c r="A77" s="7" t="s">
        <v>34</v>
      </c>
      <c r="B77" s="7"/>
      <c r="C77" s="5"/>
      <c r="D77" s="1"/>
      <c r="E77" s="1"/>
      <c r="F77" s="1"/>
      <c r="G77" s="5"/>
    </row>
    <row r="78" spans="1:7" ht="15" hidden="1" customHeight="1">
      <c r="A78" s="1"/>
      <c r="B78" s="1"/>
      <c r="C78" s="5"/>
      <c r="D78" s="1"/>
      <c r="E78" s="1"/>
      <c r="F78" s="1"/>
      <c r="G78" s="5"/>
    </row>
    <row r="79" spans="1:7" ht="34.5" hidden="1" customHeight="1">
      <c r="A79" s="8" t="s">
        <v>35</v>
      </c>
      <c r="B79" s="9" t="s">
        <v>36</v>
      </c>
      <c r="C79" s="5"/>
      <c r="D79" s="9" t="s">
        <v>37</v>
      </c>
      <c r="E79" s="1"/>
      <c r="F79" s="1"/>
      <c r="G79" s="5"/>
    </row>
    <row r="80" spans="1:7" ht="15" hidden="1" customHeight="1">
      <c r="A80" s="10" t="str">
        <f>'[3]Contact Information'!A45</f>
        <v>BROWARD COLLEGE</v>
      </c>
      <c r="B80" s="11"/>
      <c r="C80" s="5"/>
      <c r="D80" s="11"/>
      <c r="E80" s="1"/>
      <c r="F80" s="1" t="s">
        <v>38</v>
      </c>
      <c r="G80" s="5"/>
    </row>
    <row r="81" spans="1:7" ht="15" hidden="1" customHeight="1">
      <c r="A81" s="10" t="str">
        <f>'[3]Contact Information'!A46</f>
        <v>CHIPOLA COLLEGE</v>
      </c>
      <c r="B81" s="11"/>
      <c r="C81" s="5"/>
      <c r="D81" s="11"/>
      <c r="E81" s="1"/>
      <c r="F81" s="1"/>
      <c r="G81" s="5"/>
    </row>
    <row r="82" spans="1:7" ht="15" hidden="1" customHeight="1">
      <c r="A82" s="10" t="str">
        <f>'[3]Contact Information'!A47</f>
        <v>COLLEGE OF CENTRAL FLORIDA</v>
      </c>
      <c r="B82" s="11"/>
      <c r="C82" s="5"/>
      <c r="D82" s="11"/>
      <c r="E82" s="1"/>
      <c r="F82" s="1"/>
      <c r="G82" s="5"/>
    </row>
    <row r="83" spans="1:7" ht="15" hidden="1" customHeight="1">
      <c r="A83" s="10" t="str">
        <f>'[3]Contact Information'!A48</f>
        <v>DAYTONA STATE COLLEGE</v>
      </c>
      <c r="B83" s="11"/>
      <c r="C83" s="5"/>
      <c r="D83" s="11"/>
      <c r="E83" s="1"/>
      <c r="F83" s="1"/>
      <c r="G83" s="5"/>
    </row>
    <row r="84" spans="1:7" ht="15" hidden="1" customHeight="1">
      <c r="A84" s="12" t="str">
        <f>'[3]Contact Information'!A49</f>
        <v>EASTERN FLORIDA STATE COLLEGE</v>
      </c>
      <c r="B84" s="13"/>
      <c r="C84" s="5"/>
      <c r="D84" s="13"/>
      <c r="E84" s="1"/>
      <c r="F84" s="1"/>
      <c r="G84" s="5"/>
    </row>
    <row r="85" spans="1:7" ht="15" hidden="1" customHeight="1">
      <c r="A85" s="12" t="str">
        <f>'[3]Contact Information'!A50</f>
        <v>FLORIDA SOUTHWESTERN STATE COLLEGE</v>
      </c>
      <c r="B85" s="13"/>
      <c r="C85" s="5"/>
      <c r="D85" s="13"/>
      <c r="E85" s="1"/>
      <c r="F85" s="1"/>
      <c r="G85" s="5"/>
    </row>
    <row r="86" spans="1:7" ht="15" hidden="1" customHeight="1">
      <c r="A86" s="12" t="str">
        <f>'[3]Contact Information'!A51</f>
        <v>FLORIDA GATEWAY COLLEGE</v>
      </c>
      <c r="B86" s="13"/>
      <c r="C86" s="5"/>
      <c r="D86" s="13"/>
      <c r="E86" s="1"/>
      <c r="F86" s="1"/>
      <c r="G86" s="5"/>
    </row>
    <row r="87" spans="1:7" ht="15" hidden="1" customHeight="1">
      <c r="A87" s="12" t="str">
        <f>'[3]Contact Information'!A52</f>
        <v>FLORIDA KEYS COMMUNITY COLLEGE</v>
      </c>
      <c r="B87" s="13"/>
      <c r="C87" s="5"/>
      <c r="D87" s="13"/>
      <c r="E87" s="1"/>
      <c r="F87" s="1"/>
      <c r="G87" s="5"/>
    </row>
    <row r="88" spans="1:7" ht="15" hidden="1" customHeight="1">
      <c r="A88" s="12" t="str">
        <f>'[3]Contact Information'!A53</f>
        <v>FLORIDA STATE COLLEGE AT JACKSONVILLE</v>
      </c>
      <c r="B88" s="13"/>
      <c r="C88" s="5"/>
      <c r="D88" s="13"/>
      <c r="E88" s="1"/>
      <c r="F88" s="1"/>
      <c r="G88" s="5"/>
    </row>
    <row r="89" spans="1:7" ht="15" hidden="1" customHeight="1">
      <c r="A89" s="12" t="str">
        <f>'[3]Contact Information'!A54</f>
        <v>GULF COAST STATE COLLEGE</v>
      </c>
      <c r="B89" s="13"/>
      <c r="C89" s="5"/>
      <c r="D89" s="13"/>
      <c r="E89" s="1"/>
      <c r="F89" s="1"/>
      <c r="G89" s="1"/>
    </row>
    <row r="90" spans="1:7" ht="15" hidden="1" customHeight="1">
      <c r="A90" s="12" t="str">
        <f>'[3]Contact Information'!A55</f>
        <v>HILLSBOROUGH COMMUNITY COLLEGE</v>
      </c>
      <c r="B90" s="13"/>
      <c r="C90" s="5"/>
      <c r="D90" s="13"/>
      <c r="E90" s="1"/>
      <c r="F90" s="1"/>
      <c r="G90" s="1"/>
    </row>
    <row r="91" spans="1:7" ht="15" hidden="1" customHeight="1">
      <c r="A91" s="12" t="str">
        <f>'[3]Contact Information'!A56</f>
        <v>INDIAN RIVER STATE COLLEGE</v>
      </c>
      <c r="B91" s="13"/>
      <c r="C91" s="5"/>
      <c r="D91" s="13"/>
      <c r="E91" s="1"/>
      <c r="F91" s="1"/>
      <c r="G91" s="1"/>
    </row>
    <row r="92" spans="1:7" ht="15" hidden="1" customHeight="1">
      <c r="A92" s="12" t="str">
        <f>'[3]Contact Information'!A57</f>
        <v>LAKE-SUMTER STATE COLLEGE</v>
      </c>
      <c r="B92" s="13"/>
      <c r="C92" s="5"/>
      <c r="D92" s="13"/>
      <c r="E92" s="1"/>
      <c r="F92" s="1"/>
      <c r="G92" s="1"/>
    </row>
    <row r="93" spans="1:7" ht="15" hidden="1" customHeight="1">
      <c r="A93" s="12" t="str">
        <f>'[3]Contact Information'!A58</f>
        <v>MIAMI DADE COLLEGE</v>
      </c>
      <c r="B93" s="13"/>
      <c r="C93" s="5"/>
      <c r="D93" s="13"/>
      <c r="E93" s="1"/>
      <c r="F93" s="1"/>
      <c r="G93" s="1"/>
    </row>
    <row r="94" spans="1:7" ht="15" hidden="1" customHeight="1">
      <c r="A94" s="12" t="str">
        <f>'[3]Contact Information'!A59</f>
        <v>NORTH FLORIDA COMMUNITY COLLEGE</v>
      </c>
      <c r="B94" s="13"/>
      <c r="C94" s="5"/>
      <c r="D94" s="13"/>
      <c r="E94" s="1"/>
      <c r="F94" s="1"/>
      <c r="G94" s="1"/>
    </row>
    <row r="95" spans="1:7" ht="15" hidden="1" customHeight="1">
      <c r="A95" s="12" t="str">
        <f>'[3]Contact Information'!A60</f>
        <v>NORTHWEST FLORIDA STATE COLLEGE</v>
      </c>
      <c r="B95" s="13"/>
      <c r="C95" s="5"/>
      <c r="D95" s="13"/>
      <c r="E95" s="1"/>
      <c r="F95" s="1"/>
      <c r="G95" s="1"/>
    </row>
    <row r="96" spans="1:7" ht="15" hidden="1" customHeight="1">
      <c r="A96" s="12" t="str">
        <f>'[3]Contact Information'!A61</f>
        <v>PALM BEACH STATE COLLEGE</v>
      </c>
      <c r="B96" s="13"/>
      <c r="C96" s="5"/>
      <c r="D96" s="13"/>
      <c r="E96" s="1"/>
      <c r="F96" s="1"/>
      <c r="G96" s="1"/>
    </row>
    <row r="97" spans="1:4" ht="15" hidden="1" customHeight="1">
      <c r="A97" s="12" t="str">
        <f>'[3]Contact Information'!A62</f>
        <v>PASCO-HERNANDO STATE COLLEGE</v>
      </c>
      <c r="B97" s="13"/>
      <c r="C97" s="5"/>
      <c r="D97" s="13"/>
    </row>
    <row r="98" spans="1:4" ht="15" hidden="1" customHeight="1">
      <c r="A98" s="12" t="str">
        <f>'[3]Contact Information'!A63</f>
        <v>PENSACOLA STATE COLLEGE</v>
      </c>
      <c r="B98" s="13"/>
      <c r="C98" s="5"/>
      <c r="D98" s="13"/>
    </row>
    <row r="99" spans="1:4" ht="15" hidden="1" customHeight="1">
      <c r="A99" s="12" t="str">
        <f>'[3]Contact Information'!A64</f>
        <v>POLK STATE COLLEGE</v>
      </c>
      <c r="B99" s="13"/>
      <c r="C99" s="5"/>
      <c r="D99" s="13"/>
    </row>
    <row r="100" spans="1:4" ht="15" hidden="1" customHeight="1">
      <c r="A100" s="12" t="str">
        <f>'[3]Contact Information'!A65</f>
        <v>SANTA FE COLLEGE</v>
      </c>
      <c r="B100" s="13"/>
      <c r="C100" s="5"/>
      <c r="D100" s="13"/>
    </row>
    <row r="101" spans="1:4" ht="15" hidden="1" customHeight="1">
      <c r="A101" s="12" t="str">
        <f>'[3]Contact Information'!A66</f>
        <v>SEMINOLE STATE COLLEGE OF FLORIDA</v>
      </c>
      <c r="B101" s="13"/>
      <c r="C101" s="5"/>
      <c r="D101" s="13"/>
    </row>
    <row r="102" spans="1:4" ht="15" hidden="1" customHeight="1">
      <c r="A102" s="12" t="str">
        <f>'[3]Contact Information'!A67</f>
        <v>SOUTH FLORIDA STATE COLLEGE</v>
      </c>
      <c r="B102" s="13"/>
      <c r="C102" s="5"/>
      <c r="D102" s="13"/>
    </row>
    <row r="103" spans="1:4" ht="15" hidden="1" customHeight="1">
      <c r="A103" s="12" t="str">
        <f>'[3]Contact Information'!A68</f>
        <v>ST. JOHNS RIVER STATE COLLEGE</v>
      </c>
      <c r="B103" s="13"/>
      <c r="C103" s="5"/>
      <c r="D103" s="13"/>
    </row>
    <row r="104" spans="1:4" ht="15" hidden="1" customHeight="1">
      <c r="A104" s="12" t="str">
        <f>'[3]Contact Information'!A69</f>
        <v>ST. PETERSBURG COLLEGE</v>
      </c>
      <c r="B104" s="13"/>
      <c r="C104" s="5"/>
      <c r="D104" s="13"/>
    </row>
    <row r="105" spans="1:4" ht="15" hidden="1" customHeight="1">
      <c r="A105" s="12" t="str">
        <f>'[3]Contact Information'!A70</f>
        <v>STATE COLLEGE OF FLORIDA, MANATEE-SARASOTA</v>
      </c>
      <c r="B105" s="13"/>
      <c r="C105" s="5"/>
      <c r="D105" s="13"/>
    </row>
    <row r="106" spans="1:4" ht="15" hidden="1" customHeight="1">
      <c r="A106" s="12" t="str">
        <f>'[3]Contact Information'!A71</f>
        <v>TALLAHASSEE COMMUNITY COLLEGE</v>
      </c>
      <c r="B106" s="13"/>
      <c r="C106" s="5"/>
      <c r="D106" s="13"/>
    </row>
    <row r="107" spans="1:4" ht="15" hidden="1" customHeight="1">
      <c r="A107" s="12" t="str">
        <f>'[3]Contact Information'!A72</f>
        <v>VALENCIA COLLEGE</v>
      </c>
      <c r="B107" s="13"/>
      <c r="C107" s="5"/>
      <c r="D107" s="13"/>
    </row>
    <row r="108" spans="1:4" ht="15" hidden="1" customHeight="1">
      <c r="A108" s="14"/>
      <c r="B108" s="15"/>
      <c r="C108" s="5"/>
      <c r="D108" s="15"/>
    </row>
    <row r="109" spans="1:4" ht="15" hidden="1" customHeight="1">
      <c r="A109" s="1"/>
      <c r="B109" s="1"/>
      <c r="C109" s="5"/>
      <c r="D109" s="1"/>
    </row>
    <row r="110" spans="1:4">
      <c r="A110" s="1"/>
      <c r="B110" s="1"/>
      <c r="C110" s="5"/>
      <c r="D110" s="1"/>
    </row>
    <row r="111" spans="1:4">
      <c r="A111" s="1"/>
      <c r="B111" s="1"/>
      <c r="C111" s="5"/>
      <c r="D111" s="1"/>
    </row>
  </sheetData>
  <sheetProtection formatColumns="0"/>
  <conditionalFormatting sqref="A32">
    <cfRule type="expression" dxfId="173" priority="9">
      <formula>$F32&lt;&gt;0</formula>
    </cfRule>
  </conditionalFormatting>
  <conditionalFormatting sqref="A21">
    <cfRule type="expression" dxfId="172" priority="8">
      <formula>$F21&lt;&gt;0</formula>
    </cfRule>
  </conditionalFormatting>
  <conditionalFormatting sqref="A45">
    <cfRule type="expression" dxfId="171" priority="6">
      <formula>$F$21&lt;&gt;0</formula>
    </cfRule>
  </conditionalFormatting>
  <conditionalFormatting sqref="A50">
    <cfRule type="expression" dxfId="170" priority="4">
      <formula>$F$32&lt;&gt;0</formula>
    </cfRule>
  </conditionalFormatting>
  <conditionalFormatting sqref="A46">
    <cfRule type="expression" dxfId="169" priority="2">
      <formula>$F$21&lt;&gt;0</formula>
    </cfRule>
  </conditionalFormatting>
  <conditionalFormatting sqref="A51">
    <cfRule type="expression" dxfId="168" priority="1">
      <formula>$F$21&lt;&gt;0</formula>
    </cfRule>
  </conditionalFormatting>
  <printOptions horizontalCentered="1"/>
  <pageMargins left="0.7" right="0.7" top="0.75" bottom="0.75" header="0.5" footer="0.5"/>
  <pageSetup scale="71" orientation="landscape" r:id="rId1"/>
  <headerFooter>
    <oddHeader>&amp;L&amp;"Arial,Regular"&amp;8&amp;F&amp;R&amp;"Arial,Regular"&amp;8&amp;A</oddHeader>
    <oddFooter>&amp;C&amp;D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'[12]Contact Information'!C5</f>
        <v>GULF COAST STATE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'[12]Contact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0</v>
      </c>
      <c r="C10" s="76"/>
      <c r="D10" s="75">
        <v>0</v>
      </c>
      <c r="E10" s="76"/>
      <c r="F10" s="77">
        <f>B10+D10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657620.47999999998</v>
      </c>
      <c r="C14" s="85"/>
      <c r="D14" s="86">
        <v>0</v>
      </c>
      <c r="E14" s="85"/>
      <c r="F14" s="84">
        <f>B14+D14</f>
        <v>657620.47999999998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16732.97</v>
      </c>
      <c r="C15" s="87"/>
      <c r="D15" s="86">
        <v>0</v>
      </c>
      <c r="E15" s="85"/>
      <c r="F15" s="84">
        <f>B15+D15</f>
        <v>16732.97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26237.26</v>
      </c>
      <c r="C16" s="87"/>
      <c r="D16" s="88">
        <v>0</v>
      </c>
      <c r="E16" s="85"/>
      <c r="F16" s="89">
        <f>B16+D16</f>
        <v>26237.26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700590.71</v>
      </c>
      <c r="C17" s="91"/>
      <c r="D17" s="92">
        <f>SUM(D14:D16)</f>
        <v>0</v>
      </c>
      <c r="E17" s="91"/>
      <c r="F17" s="92">
        <f>B17+D17</f>
        <v>700590.71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700590.71</v>
      </c>
      <c r="C23" s="94"/>
      <c r="D23" s="77">
        <f>D17+D19+D21</f>
        <v>0</v>
      </c>
      <c r="E23" s="94"/>
      <c r="F23" s="77">
        <f>F17+F19+F21</f>
        <v>700590.71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435590.71</v>
      </c>
      <c r="C28" s="101"/>
      <c r="D28" s="96">
        <v>0</v>
      </c>
      <c r="E28" s="101"/>
      <c r="F28" s="92">
        <f t="shared" si="0"/>
        <v>435590.71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f t="shared" si="0"/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f t="shared" si="0"/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435590.71</v>
      </c>
      <c r="C33" s="94"/>
      <c r="D33" s="77">
        <f>SUM(D26:D32)</f>
        <v>0</v>
      </c>
      <c r="E33" s="94"/>
      <c r="F33" s="77">
        <f>SUM(F26:F32)</f>
        <v>435590.71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265000</v>
      </c>
      <c r="C35" s="85"/>
      <c r="D35" s="86">
        <v>0</v>
      </c>
      <c r="E35" s="85"/>
      <c r="F35" s="84">
        <f>+B35+D35</f>
        <v>265000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0</v>
      </c>
      <c r="C37" s="94"/>
      <c r="D37" s="105">
        <f>+D10+D23-D33-D35</f>
        <v>0</v>
      </c>
      <c r="E37" s="94"/>
      <c r="F37" s="105">
        <f>+F10+F23-F33-F35</f>
        <v>0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9" priority="6">
      <formula>$F32&lt;&gt;0</formula>
    </cfRule>
  </conditionalFormatting>
  <conditionalFormatting sqref="A21">
    <cfRule type="expression" dxfId="118" priority="5">
      <formula>$F21&lt;&gt;0</formula>
    </cfRule>
  </conditionalFormatting>
  <conditionalFormatting sqref="A46:F50">
    <cfRule type="expression" dxfId="117" priority="4">
      <formula>$F$21&lt;&gt;0</formula>
    </cfRule>
  </conditionalFormatting>
  <conditionalFormatting sqref="A45">
    <cfRule type="expression" dxfId="116" priority="3">
      <formula>$F$21&lt;&gt;0</formula>
    </cfRule>
  </conditionalFormatting>
  <conditionalFormatting sqref="A51">
    <cfRule type="expression" dxfId="115" priority="2">
      <formula>$F$32&lt;&gt;0</formula>
    </cfRule>
  </conditionalFormatting>
  <conditionalFormatting sqref="A52:F55">
    <cfRule type="expression" dxfId="11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'[13]Contact Information'!C5</f>
        <v>HILLSBOROUGH COMMUNITY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'[13]Contact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5069477.54</v>
      </c>
      <c r="C10" s="76"/>
      <c r="D10" s="75">
        <v>280563.40999999997</v>
      </c>
      <c r="E10" s="76"/>
      <c r="F10" s="77">
        <f>B10+D10</f>
        <v>5350040.95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4848400.38</v>
      </c>
      <c r="C14" s="85"/>
      <c r="D14" s="86">
        <v>0</v>
      </c>
      <c r="E14" s="85"/>
      <c r="F14" s="84">
        <f>B14+D14</f>
        <v>4848400.38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18615.12</v>
      </c>
      <c r="C15" s="87"/>
      <c r="D15" s="86">
        <v>0</v>
      </c>
      <c r="E15" s="85"/>
      <c r="F15" s="84">
        <f>B15+D15</f>
        <v>18615.12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0</v>
      </c>
      <c r="C16" s="87"/>
      <c r="D16" s="88">
        <v>0</v>
      </c>
      <c r="E16" s="85"/>
      <c r="F16" s="89">
        <f>B16+D16</f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4867015.5</v>
      </c>
      <c r="C17" s="91"/>
      <c r="D17" s="92">
        <f>SUM(D14:D16)</f>
        <v>0</v>
      </c>
      <c r="E17" s="91"/>
      <c r="F17" s="92">
        <f>B17+D17</f>
        <v>4867015.5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32099.46</v>
      </c>
      <c r="E19" s="94"/>
      <c r="F19" s="97">
        <f>B19+D19</f>
        <v>32099.46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4867015.5</v>
      </c>
      <c r="C23" s="94"/>
      <c r="D23" s="77">
        <f>D17+D19+D21</f>
        <v>32099.46</v>
      </c>
      <c r="E23" s="94"/>
      <c r="F23" s="77">
        <f>F17+F19+F21</f>
        <v>4899114.96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f t="shared" si="0"/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876323.1</v>
      </c>
      <c r="C29" s="101"/>
      <c r="D29" s="96">
        <v>0</v>
      </c>
      <c r="E29" s="101"/>
      <c r="F29" s="92">
        <f t="shared" si="0"/>
        <v>876323.1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1521405.52</v>
      </c>
      <c r="C30" s="102"/>
      <c r="D30" s="96">
        <v>0</v>
      </c>
      <c r="E30" s="102"/>
      <c r="F30" s="97">
        <f t="shared" si="0"/>
        <v>1521405.52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157223.67000000001</v>
      </c>
      <c r="C31" s="102"/>
      <c r="D31" s="96">
        <v>0</v>
      </c>
      <c r="E31" s="102"/>
      <c r="F31" s="97">
        <f t="shared" si="0"/>
        <v>157223.67000000001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1760916.52</v>
      </c>
      <c r="C32" s="102"/>
      <c r="D32" s="88">
        <v>0</v>
      </c>
      <c r="E32" s="102"/>
      <c r="F32" s="103">
        <f t="shared" si="0"/>
        <v>1760916.52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4315868.8100000005</v>
      </c>
      <c r="C33" s="94"/>
      <c r="D33" s="77">
        <f>SUM(D26:D32)</f>
        <v>0</v>
      </c>
      <c r="E33" s="94"/>
      <c r="F33" s="77">
        <f>SUM(F26:F32)</f>
        <v>4315868.8100000005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5620624.2299999986</v>
      </c>
      <c r="C37" s="94"/>
      <c r="D37" s="105">
        <f>+D10+D23-D33-D35</f>
        <v>312662.87</v>
      </c>
      <c r="E37" s="94"/>
      <c r="F37" s="105">
        <f>+F10+F23-F33-F35</f>
        <v>5933287.0999999996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 ht="12.75" customHeight="1">
      <c r="A52" s="131" t="s">
        <v>48</v>
      </c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3" priority="6">
      <formula>$F32&lt;&gt;0</formula>
    </cfRule>
  </conditionalFormatting>
  <conditionalFormatting sqref="A21">
    <cfRule type="expression" dxfId="112" priority="5">
      <formula>$F21&lt;&gt;0</formula>
    </cfRule>
  </conditionalFormatting>
  <conditionalFormatting sqref="A46:F50">
    <cfRule type="expression" dxfId="111" priority="4">
      <formula>$F$21&lt;&gt;0</formula>
    </cfRule>
  </conditionalFormatting>
  <conditionalFormatting sqref="A45">
    <cfRule type="expression" dxfId="110" priority="3">
      <formula>$F$21&lt;&gt;0</formula>
    </cfRule>
  </conditionalFormatting>
  <conditionalFormatting sqref="A51">
    <cfRule type="expression" dxfId="109" priority="2">
      <formula>$F$32&lt;&gt;0</formula>
    </cfRule>
  </conditionalFormatting>
  <conditionalFormatting sqref="A52:F55">
    <cfRule type="expression" dxfId="108" priority="1">
      <formula>$F$32&lt;&gt;0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'[14]Contact Information'!C5</f>
        <v>INDIAN RIVER STATE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'[14]Contact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9712020.6600000001</v>
      </c>
      <c r="C10" s="76"/>
      <c r="D10" s="75">
        <v>0</v>
      </c>
      <c r="E10" s="76"/>
      <c r="F10" s="77">
        <f>B10+D10</f>
        <v>9712020.6600000001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2363513.85</v>
      </c>
      <c r="C14" s="85"/>
      <c r="D14" s="86">
        <v>11901.06</v>
      </c>
      <c r="E14" s="85"/>
      <c r="F14" s="84">
        <f>B14+D14</f>
        <v>2375414.91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24870.04</v>
      </c>
      <c r="C15" s="87"/>
      <c r="D15" s="86">
        <v>125.23</v>
      </c>
      <c r="E15" s="85"/>
      <c r="F15" s="84">
        <f>B15+D15</f>
        <v>24995.27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488128.1</v>
      </c>
      <c r="C16" s="87"/>
      <c r="D16" s="88">
        <v>2457.88</v>
      </c>
      <c r="E16" s="85"/>
      <c r="F16" s="89">
        <f>B16+D16</f>
        <v>490585.98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2876511.99</v>
      </c>
      <c r="C17" s="91"/>
      <c r="D17" s="92">
        <f>SUM(D14:D16)</f>
        <v>14484.169999999998</v>
      </c>
      <c r="E17" s="91"/>
      <c r="F17" s="92">
        <f>B17+D17</f>
        <v>2890996.16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2876511.99</v>
      </c>
      <c r="C23" s="94"/>
      <c r="D23" s="77">
        <f>D17+D19+D21</f>
        <v>14484.169999999998</v>
      </c>
      <c r="E23" s="94"/>
      <c r="F23" s="77">
        <f>F17+F19+F21</f>
        <v>2890996.16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108790.67</v>
      </c>
      <c r="C27" s="101"/>
      <c r="D27" s="96">
        <v>3315.93</v>
      </c>
      <c r="E27" s="101"/>
      <c r="F27" s="92">
        <f t="shared" si="0"/>
        <v>112106.59999999999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364725.26</v>
      </c>
      <c r="C28" s="101"/>
      <c r="D28" s="96">
        <v>11116.77</v>
      </c>
      <c r="E28" s="101"/>
      <c r="F28" s="92">
        <f t="shared" si="0"/>
        <v>375842.03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/>
      <c r="C29" s="101"/>
      <c r="D29" s="96"/>
      <c r="E29" s="101"/>
      <c r="F29" s="92">
        <f t="shared" si="0"/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1688.53</v>
      </c>
      <c r="C30" s="102"/>
      <c r="D30" s="96">
        <v>51.47</v>
      </c>
      <c r="E30" s="102"/>
      <c r="F30" s="97">
        <f t="shared" si="0"/>
        <v>1740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475204.46</v>
      </c>
      <c r="C33" s="94"/>
      <c r="D33" s="77">
        <f>SUM(D26:D32)</f>
        <v>14484.17</v>
      </c>
      <c r="E33" s="94"/>
      <c r="F33" s="77">
        <f>SUM(F26:F32)</f>
        <v>489688.63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12113328.189999999</v>
      </c>
      <c r="C37" s="94"/>
      <c r="D37" s="105">
        <f>+D10+D23-D33-D35</f>
        <v>-1.8189894035458565E-12</v>
      </c>
      <c r="E37" s="94"/>
      <c r="F37" s="105">
        <f>+F10+F23-F33-F35</f>
        <v>12113328.189999999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07" priority="6">
      <formula>$F32&lt;&gt;0</formula>
    </cfRule>
  </conditionalFormatting>
  <conditionalFormatting sqref="A21">
    <cfRule type="expression" dxfId="106" priority="5">
      <formula>$F21&lt;&gt;0</formula>
    </cfRule>
  </conditionalFormatting>
  <conditionalFormatting sqref="A46:F50">
    <cfRule type="expression" dxfId="105" priority="4">
      <formula>$F$21&lt;&gt;0</formula>
    </cfRule>
  </conditionalFormatting>
  <conditionalFormatting sqref="A45">
    <cfRule type="expression" dxfId="104" priority="3">
      <formula>$F$21&lt;&gt;0</formula>
    </cfRule>
  </conditionalFormatting>
  <conditionalFormatting sqref="A51">
    <cfRule type="expression" dxfId="103" priority="2">
      <formula>$F$32&lt;&gt;0</formula>
    </cfRule>
  </conditionalFormatting>
  <conditionalFormatting sqref="A52:F55">
    <cfRule type="expression" dxfId="10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'[15]Contact Information'!C5</f>
        <v>FLORIDA GATEWAY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'[15]Contact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1179289.22</v>
      </c>
      <c r="C10" s="76"/>
      <c r="D10" s="75">
        <v>0</v>
      </c>
      <c r="E10" s="76"/>
      <c r="F10" s="77">
        <f>B10+D10</f>
        <v>1179289.22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329824.81</v>
      </c>
      <c r="C14" s="85"/>
      <c r="D14" s="86">
        <v>4965</v>
      </c>
      <c r="E14" s="85"/>
      <c r="F14" s="84">
        <f>B14+D14</f>
        <v>334789.81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23482.53</v>
      </c>
      <c r="C15" s="87"/>
      <c r="D15" s="86">
        <v>410</v>
      </c>
      <c r="E15" s="85"/>
      <c r="F15" s="84">
        <f>B15+D15</f>
        <v>23892.53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10115.58</v>
      </c>
      <c r="C16" s="87"/>
      <c r="D16" s="88">
        <v>0</v>
      </c>
      <c r="E16" s="85"/>
      <c r="F16" s="89">
        <f>B16+D16</f>
        <v>10115.58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363422.92</v>
      </c>
      <c r="C17" s="91"/>
      <c r="D17" s="92">
        <f>SUM(D14:D16)</f>
        <v>5375</v>
      </c>
      <c r="E17" s="91"/>
      <c r="F17" s="92">
        <f>B17+D17</f>
        <v>368797.92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363422.92</v>
      </c>
      <c r="C23" s="94"/>
      <c r="D23" s="77">
        <f>D17+D19+D21</f>
        <v>5375</v>
      </c>
      <c r="E23" s="94"/>
      <c r="F23" s="77">
        <f>F17+F19+F21</f>
        <v>368797.92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90422.55</v>
      </c>
      <c r="C26" s="94"/>
      <c r="D26" s="96">
        <v>0</v>
      </c>
      <c r="E26" s="94"/>
      <c r="F26" s="97">
        <f t="shared" ref="F26:F32" si="0">B26+D26</f>
        <v>90422.55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f t="shared" si="0"/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f t="shared" si="0"/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10462.299999999999</v>
      </c>
      <c r="C30" s="102"/>
      <c r="D30" s="96">
        <v>5375</v>
      </c>
      <c r="E30" s="102"/>
      <c r="F30" s="97">
        <f t="shared" si="0"/>
        <v>15837.3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1070</v>
      </c>
      <c r="C32" s="102"/>
      <c r="D32" s="88">
        <v>0</v>
      </c>
      <c r="E32" s="102"/>
      <c r="F32" s="103">
        <f t="shared" si="0"/>
        <v>1070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101954.85</v>
      </c>
      <c r="C33" s="94"/>
      <c r="D33" s="77">
        <f>SUM(D26:D32)</f>
        <v>5375</v>
      </c>
      <c r="E33" s="94"/>
      <c r="F33" s="77">
        <f>SUM(F26:F32)</f>
        <v>107329.85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1440757.2899999998</v>
      </c>
      <c r="C37" s="94"/>
      <c r="D37" s="105">
        <f>+D10+D23-D33-D35</f>
        <v>0</v>
      </c>
      <c r="E37" s="94"/>
      <c r="F37" s="105">
        <f>+F10+F23-F33-F35</f>
        <v>1440757.2899999998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 t="s">
        <v>49</v>
      </c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01" priority="6">
      <formula>$F32&lt;&gt;0</formula>
    </cfRule>
  </conditionalFormatting>
  <conditionalFormatting sqref="A21">
    <cfRule type="expression" dxfId="100" priority="5">
      <formula>$F21&lt;&gt;0</formula>
    </cfRule>
  </conditionalFormatting>
  <conditionalFormatting sqref="A46:F50">
    <cfRule type="expression" dxfId="99" priority="4">
      <formula>$F$21&lt;&gt;0</formula>
    </cfRule>
  </conditionalFormatting>
  <conditionalFormatting sqref="A45">
    <cfRule type="expression" dxfId="98" priority="3">
      <formula>$F$21&lt;&gt;0</formula>
    </cfRule>
  </conditionalFormatting>
  <conditionalFormatting sqref="A51">
    <cfRule type="expression" dxfId="97" priority="2">
      <formula>$F$32&lt;&gt;0</formula>
    </cfRule>
  </conditionalFormatting>
  <conditionalFormatting sqref="A52:F55">
    <cfRule type="expression" dxfId="96" priority="1">
      <formula>$F$32&lt;&gt;0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'[16]Contact Information'!C5</f>
        <v>LAKE-SUMTER STATE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'[16]Contact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2335311.39</v>
      </c>
      <c r="C10" s="76"/>
      <c r="D10" s="75">
        <v>0</v>
      </c>
      <c r="E10" s="76"/>
      <c r="F10" s="77">
        <f>B10+D10</f>
        <v>2335311.39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611471.66</v>
      </c>
      <c r="C14" s="85"/>
      <c r="D14" s="86">
        <v>0</v>
      </c>
      <c r="E14" s="85"/>
      <c r="F14" s="84">
        <f>B14+D14</f>
        <v>611471.66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f>B15+D15</f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14658.7</v>
      </c>
      <c r="C16" s="87"/>
      <c r="D16" s="88">
        <v>0</v>
      </c>
      <c r="E16" s="85"/>
      <c r="F16" s="89">
        <f>B16+D16</f>
        <v>14658.7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626130.36</v>
      </c>
      <c r="C17" s="91"/>
      <c r="D17" s="92">
        <f>SUM(D14:D16)</f>
        <v>0</v>
      </c>
      <c r="E17" s="91"/>
      <c r="F17" s="92">
        <f>B17+D17</f>
        <v>626130.36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626130.36</v>
      </c>
      <c r="C23" s="94"/>
      <c r="D23" s="77">
        <f>D17+D19+D21</f>
        <v>0</v>
      </c>
      <c r="E23" s="94"/>
      <c r="F23" s="77">
        <f>F17+F19+F21</f>
        <v>626130.36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f t="shared" si="0"/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f t="shared" si="0"/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f t="shared" si="0"/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f>2961441.75-246691.64</f>
        <v>2714750.11</v>
      </c>
      <c r="C31" s="102"/>
      <c r="D31" s="96">
        <v>0</v>
      </c>
      <c r="E31" s="102"/>
      <c r="F31" s="97">
        <f t="shared" si="0"/>
        <v>2714750.11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2714750.11</v>
      </c>
      <c r="C33" s="94"/>
      <c r="D33" s="77">
        <f>SUM(D26:D32)</f>
        <v>0</v>
      </c>
      <c r="E33" s="94"/>
      <c r="F33" s="77">
        <f>SUM(F26:F32)</f>
        <v>2714750.11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246691.64000000013</v>
      </c>
      <c r="C37" s="94"/>
      <c r="D37" s="105">
        <f>+D10+D23-D33-D35</f>
        <v>0</v>
      </c>
      <c r="E37" s="94"/>
      <c r="F37" s="105">
        <f>+F10+F23-F33-F35</f>
        <v>246691.64000000013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95" priority="6">
      <formula>$F32&lt;&gt;0</formula>
    </cfRule>
  </conditionalFormatting>
  <conditionalFormatting sqref="A21">
    <cfRule type="expression" dxfId="94" priority="5">
      <formula>$F21&lt;&gt;0</formula>
    </cfRule>
  </conditionalFormatting>
  <conditionalFormatting sqref="A46:F50">
    <cfRule type="expression" dxfId="93" priority="4">
      <formula>$F$21&lt;&gt;0</formula>
    </cfRule>
  </conditionalFormatting>
  <conditionalFormatting sqref="A45">
    <cfRule type="expression" dxfId="92" priority="3">
      <formula>$F$21&lt;&gt;0</formula>
    </cfRule>
  </conditionalFormatting>
  <conditionalFormatting sqref="A51">
    <cfRule type="expression" dxfId="91" priority="2">
      <formula>$F$32&lt;&gt;0</formula>
    </cfRule>
  </conditionalFormatting>
  <conditionalFormatting sqref="A52:F55">
    <cfRule type="expression" dxfId="9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'[17]Contact Information'!C5</f>
        <v>STATE COLLEGE OF FLORIDA, MANATEE-SARASOTA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'[17]Contact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4630382.1900000004</v>
      </c>
      <c r="C10" s="76"/>
      <c r="D10" s="75">
        <v>83211.850000000006</v>
      </c>
      <c r="E10" s="76"/>
      <c r="F10" s="77">
        <f>B10+D10</f>
        <v>4713594.04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1639907.48</v>
      </c>
      <c r="C14" s="85"/>
      <c r="D14" s="86">
        <v>0</v>
      </c>
      <c r="E14" s="85"/>
      <c r="F14" s="84">
        <f>B14+D14</f>
        <v>1639907.48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f>B15+D15</f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94972.4</v>
      </c>
      <c r="C16" s="87"/>
      <c r="D16" s="88">
        <v>0</v>
      </c>
      <c r="E16" s="85"/>
      <c r="F16" s="89">
        <f>B16+D16</f>
        <v>94972.4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1734879.88</v>
      </c>
      <c r="C17" s="91"/>
      <c r="D17" s="92">
        <f>SUM(D14:D16)</f>
        <v>0</v>
      </c>
      <c r="E17" s="91"/>
      <c r="F17" s="92">
        <f>B17+D17</f>
        <v>1734879.88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f>43011.69+2342</f>
        <v>45353.69</v>
      </c>
      <c r="E19" s="94"/>
      <c r="F19" s="97">
        <f>B19+D19</f>
        <v>45353.69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1734879.88</v>
      </c>
      <c r="C23" s="94"/>
      <c r="D23" s="77">
        <f>D17+D19+D21</f>
        <v>45353.69</v>
      </c>
      <c r="E23" s="94"/>
      <c r="F23" s="77">
        <f>F17+F19+F21</f>
        <v>1780233.5699999998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f>13176.45</f>
        <v>13176.45</v>
      </c>
      <c r="C26" s="94"/>
      <c r="D26" s="96">
        <v>0</v>
      </c>
      <c r="E26" s="94"/>
      <c r="F26" s="97">
        <f t="shared" ref="F26:F32" si="0">B26+D26</f>
        <v>13176.45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f>320.6+105015.59+35035.46+493561.04+2342+52632.36+52347.26+10069.34</f>
        <v>751323.64999999991</v>
      </c>
      <c r="C27" s="101"/>
      <c r="D27" s="96">
        <v>0</v>
      </c>
      <c r="E27" s="101"/>
      <c r="F27" s="92">
        <f t="shared" si="0"/>
        <v>751323.64999999991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f>24911.45+457391.57+317005.77+26944</f>
        <v>826252.79</v>
      </c>
      <c r="C28" s="101"/>
      <c r="D28" s="96">
        <v>0</v>
      </c>
      <c r="E28" s="101"/>
      <c r="F28" s="92">
        <f t="shared" si="0"/>
        <v>826252.79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f>152281.09+11994.31+175001.18+30959+5705</f>
        <v>375940.57999999996</v>
      </c>
      <c r="C29" s="101"/>
      <c r="D29" s="96">
        <v>0</v>
      </c>
      <c r="E29" s="101"/>
      <c r="F29" s="92">
        <f t="shared" si="0"/>
        <v>375940.57999999996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f>4832.28+44819.13</f>
        <v>49651.409999999996</v>
      </c>
      <c r="C30" s="102"/>
      <c r="D30" s="96">
        <v>0</v>
      </c>
      <c r="E30" s="102"/>
      <c r="F30" s="97">
        <f t="shared" si="0"/>
        <v>49651.409999999996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f>212797.48</f>
        <v>212797.48</v>
      </c>
      <c r="C31" s="102"/>
      <c r="D31" s="96">
        <v>0</v>
      </c>
      <c r="E31" s="102"/>
      <c r="F31" s="97">
        <f t="shared" si="0"/>
        <v>212797.48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42000</v>
      </c>
      <c r="C32" s="102"/>
      <c r="D32" s="88">
        <v>20329.150000000001</v>
      </c>
      <c r="E32" s="102"/>
      <c r="F32" s="103">
        <f t="shared" si="0"/>
        <v>62329.15</v>
      </c>
      <c r="G32" s="4" t="s">
        <v>50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2271142.36</v>
      </c>
      <c r="C33" s="94"/>
      <c r="D33" s="77">
        <f>SUM(D26:D32)</f>
        <v>20329.150000000001</v>
      </c>
      <c r="E33" s="94"/>
      <c r="F33" s="77">
        <f>SUM(F26:F32)</f>
        <v>2291471.5099999998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4094119.7100000004</v>
      </c>
      <c r="C37" s="94"/>
      <c r="D37" s="105">
        <f>+D10+D23-D33-D35</f>
        <v>108236.39000000001</v>
      </c>
      <c r="E37" s="94"/>
      <c r="F37" s="105">
        <f>+F10+F23-F33-F35</f>
        <v>4202356.0999999996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 ht="12.75" customHeight="1">
      <c r="A52" s="131" t="s">
        <v>51</v>
      </c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89" priority="6">
      <formula>$F32&lt;&gt;0</formula>
    </cfRule>
  </conditionalFormatting>
  <conditionalFormatting sqref="A21">
    <cfRule type="expression" dxfId="88" priority="5">
      <formula>$F21&lt;&gt;0</formula>
    </cfRule>
  </conditionalFormatting>
  <conditionalFormatting sqref="A46:F50">
    <cfRule type="expression" dxfId="87" priority="4">
      <formula>$F$21&lt;&gt;0</formula>
    </cfRule>
  </conditionalFormatting>
  <conditionalFormatting sqref="A45">
    <cfRule type="expression" dxfId="86" priority="3">
      <formula>$F$21&lt;&gt;0</formula>
    </cfRule>
  </conditionalFormatting>
  <conditionalFormatting sqref="A51">
    <cfRule type="expression" dxfId="85" priority="2">
      <formula>$F$32&lt;&gt;0</formula>
    </cfRule>
  </conditionalFormatting>
  <conditionalFormatting sqref="A52:F55">
    <cfRule type="expression" dxfId="84" priority="1">
      <formula>$F$32&lt;&gt;0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11" customWidth="1"/>
    <col min="2" max="2" width="17.7109375" style="111" customWidth="1"/>
    <col min="3" max="3" width="1" style="111" customWidth="1"/>
    <col min="4" max="4" width="18.7109375" style="111" customWidth="1"/>
    <col min="5" max="5" width="1" style="111" customWidth="1"/>
    <col min="6" max="6" width="21" style="111" customWidth="1"/>
    <col min="7" max="7" width="35.28515625" style="111" customWidth="1"/>
    <col min="8" max="14" width="12.42578125" style="111"/>
    <col min="15" max="15" width="12.42578125" style="111" customWidth="1"/>
    <col min="16" max="16384" width="12.42578125" style="111"/>
  </cols>
  <sheetData>
    <row r="1" spans="1:256">
      <c r="A1" s="155" t="str">
        <f>'[18]Contact Information'!C5</f>
        <v>MIAMI DADE COLLEGE</v>
      </c>
      <c r="B1" s="134"/>
      <c r="C1" s="134"/>
      <c r="D1" s="134"/>
      <c r="E1" s="134"/>
      <c r="F1" s="134"/>
      <c r="G1" s="110"/>
    </row>
    <row r="2" spans="1:256">
      <c r="A2" s="155" t="s">
        <v>0</v>
      </c>
      <c r="B2" s="134"/>
      <c r="C2" s="134"/>
      <c r="D2" s="134"/>
      <c r="E2" s="134"/>
      <c r="F2" s="134"/>
    </row>
    <row r="3" spans="1:256">
      <c r="A3" s="155" t="s">
        <v>1</v>
      </c>
      <c r="B3" s="134"/>
      <c r="C3" s="134"/>
      <c r="D3" s="134"/>
      <c r="E3" s="134"/>
      <c r="F3" s="134"/>
    </row>
    <row r="4" spans="1:256" ht="14.1" customHeight="1">
      <c r="A4" s="155" t="s">
        <v>40</v>
      </c>
      <c r="B4" s="134"/>
      <c r="C4" s="134"/>
      <c r="D4" s="134"/>
      <c r="E4" s="134"/>
      <c r="F4" s="134"/>
    </row>
    <row r="5" spans="1:256" ht="14.1" customHeight="1">
      <c r="A5" s="64"/>
      <c r="B5" s="64"/>
      <c r="C5" s="64"/>
      <c r="D5" s="64"/>
      <c r="E5" s="112" t="s">
        <v>2</v>
      </c>
      <c r="F5" s="113" t="str">
        <f>'[18]Contact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54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114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114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15" t="s">
        <v>42</v>
      </c>
      <c r="B10" s="75">
        <v>99872523.390000001</v>
      </c>
      <c r="C10" s="76"/>
      <c r="D10" s="75">
        <v>10359587</v>
      </c>
      <c r="E10" s="76"/>
      <c r="F10" s="77">
        <f>B10+D10</f>
        <v>110232110.39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114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116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115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117" t="s">
        <v>13</v>
      </c>
      <c r="B14" s="84">
        <v>19800691.18</v>
      </c>
      <c r="C14" s="85"/>
      <c r="D14" s="86">
        <v>0</v>
      </c>
      <c r="E14" s="85"/>
      <c r="F14" s="84">
        <f>B14+D14</f>
        <v>19800691.18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117" t="s">
        <v>14</v>
      </c>
      <c r="B15" s="84">
        <v>107115.36</v>
      </c>
      <c r="C15" s="87"/>
      <c r="D15" s="86">
        <v>0</v>
      </c>
      <c r="E15" s="85"/>
      <c r="F15" s="84">
        <f>B15+D15</f>
        <v>107115.36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117" t="s">
        <v>15</v>
      </c>
      <c r="B16" s="84">
        <v>1013705.84</v>
      </c>
      <c r="C16" s="87"/>
      <c r="D16" s="88">
        <v>0</v>
      </c>
      <c r="E16" s="85"/>
      <c r="F16" s="89">
        <f>B16+D16</f>
        <v>1013705.84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117" t="s">
        <v>16</v>
      </c>
      <c r="B17" s="90">
        <f>SUM(B14:B16)</f>
        <v>20921512.379999999</v>
      </c>
      <c r="C17" s="91"/>
      <c r="D17" s="92">
        <f>SUM(D14:D16)</f>
        <v>0</v>
      </c>
      <c r="E17" s="91"/>
      <c r="F17" s="92">
        <f>B17+D17</f>
        <v>20921512.379999999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114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114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114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1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115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115" t="s">
        <v>20</v>
      </c>
      <c r="B23" s="100">
        <f>B17+B19</f>
        <v>20921512.379999999</v>
      </c>
      <c r="C23" s="94"/>
      <c r="D23" s="77">
        <f>D17+D19+D21</f>
        <v>0</v>
      </c>
      <c r="E23" s="94"/>
      <c r="F23" s="77">
        <f>F17+F19+F21</f>
        <v>20921512.379999999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115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116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114" t="s">
        <v>22</v>
      </c>
      <c r="B26" s="96">
        <v>48420.39</v>
      </c>
      <c r="C26" s="94"/>
      <c r="D26" s="96">
        <v>0</v>
      </c>
      <c r="E26" s="94"/>
      <c r="F26" s="97">
        <f t="shared" ref="F26:F32" si="0">B26+D26</f>
        <v>48420.39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117" t="s">
        <v>23</v>
      </c>
      <c r="B27" s="96">
        <v>5169964.3</v>
      </c>
      <c r="C27" s="101"/>
      <c r="D27" s="96">
        <v>0</v>
      </c>
      <c r="E27" s="101"/>
      <c r="F27" s="92">
        <f t="shared" si="0"/>
        <v>5169964.3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117" t="s">
        <v>24</v>
      </c>
      <c r="B28" s="96">
        <v>0</v>
      </c>
      <c r="C28" s="101"/>
      <c r="D28" s="96">
        <v>0</v>
      </c>
      <c r="E28" s="101"/>
      <c r="F28" s="92">
        <f t="shared" si="0"/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117" t="s">
        <v>25</v>
      </c>
      <c r="B29" s="96">
        <v>3241950.57</v>
      </c>
      <c r="C29" s="101"/>
      <c r="D29" s="96">
        <v>0</v>
      </c>
      <c r="E29" s="101"/>
      <c r="F29" s="92">
        <f t="shared" si="0"/>
        <v>3241950.57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114" t="s">
        <v>26</v>
      </c>
      <c r="B30" s="96">
        <v>0</v>
      </c>
      <c r="C30" s="102"/>
      <c r="D30" s="96">
        <v>0</v>
      </c>
      <c r="E30" s="102"/>
      <c r="F30" s="97">
        <f t="shared" si="0"/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114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18" t="s">
        <v>28</v>
      </c>
      <c r="B32" s="88">
        <v>849761.48</v>
      </c>
      <c r="C32" s="102"/>
      <c r="D32" s="88">
        <v>0</v>
      </c>
      <c r="E32" s="102"/>
      <c r="F32" s="103">
        <f t="shared" si="0"/>
        <v>849761.48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115" t="s">
        <v>29</v>
      </c>
      <c r="B33" s="100">
        <f>SUM(B26:B32)</f>
        <v>9310096.7400000002</v>
      </c>
      <c r="C33" s="94"/>
      <c r="D33" s="77">
        <f>SUM(D26:D32)</f>
        <v>0</v>
      </c>
      <c r="E33" s="94"/>
      <c r="F33" s="77">
        <f>SUM(F26:F32)</f>
        <v>9310096.7400000002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115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19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115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15" t="s">
        <v>44</v>
      </c>
      <c r="B37" s="105">
        <f>+B10+B23-B33-B35</f>
        <v>111483939.03</v>
      </c>
      <c r="C37" s="94"/>
      <c r="D37" s="105">
        <f>+D10+D23-D33-D35</f>
        <v>10359587</v>
      </c>
      <c r="E37" s="94"/>
      <c r="F37" s="105">
        <f>+F10+F23-F33-F35</f>
        <v>121843526.03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20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121" t="s">
        <v>31</v>
      </c>
      <c r="G45" s="122"/>
    </row>
    <row r="46" spans="1:256">
      <c r="A46" s="133"/>
      <c r="B46" s="133"/>
      <c r="C46" s="133"/>
      <c r="D46" s="133"/>
      <c r="E46" s="133"/>
      <c r="F46" s="133"/>
      <c r="G46" s="122"/>
    </row>
    <row r="47" spans="1:256">
      <c r="A47" s="133"/>
      <c r="B47" s="133"/>
      <c r="C47" s="133"/>
      <c r="D47" s="133"/>
      <c r="E47" s="133"/>
      <c r="F47" s="133"/>
      <c r="G47" s="122"/>
    </row>
    <row r="48" spans="1:256">
      <c r="A48" s="133"/>
      <c r="B48" s="133"/>
      <c r="C48" s="133"/>
      <c r="D48" s="133"/>
      <c r="E48" s="133"/>
      <c r="F48" s="133"/>
      <c r="G48" s="122"/>
    </row>
    <row r="49" spans="1:7">
      <c r="A49" s="133"/>
      <c r="B49" s="133"/>
      <c r="C49" s="133"/>
      <c r="D49" s="133"/>
      <c r="E49" s="133"/>
      <c r="F49" s="133"/>
      <c r="G49" s="122"/>
    </row>
    <row r="50" spans="1:7">
      <c r="A50" s="133"/>
      <c r="B50" s="133"/>
      <c r="C50" s="133"/>
      <c r="D50" s="133"/>
      <c r="E50" s="133"/>
      <c r="F50" s="133"/>
      <c r="G50" s="122"/>
    </row>
    <row r="51" spans="1:7">
      <c r="A51" s="121" t="s">
        <v>32</v>
      </c>
      <c r="G51" s="122"/>
    </row>
    <row r="52" spans="1:7">
      <c r="A52" s="133" t="s">
        <v>52</v>
      </c>
      <c r="B52" s="133"/>
      <c r="C52" s="133"/>
      <c r="D52" s="133"/>
      <c r="E52" s="133"/>
      <c r="F52" s="133"/>
      <c r="G52" s="122"/>
    </row>
    <row r="53" spans="1:7">
      <c r="A53" s="133"/>
      <c r="B53" s="133"/>
      <c r="C53" s="133"/>
      <c r="D53" s="133"/>
      <c r="E53" s="133"/>
      <c r="F53" s="133"/>
      <c r="G53" s="122"/>
    </row>
    <row r="54" spans="1:7">
      <c r="A54" s="133"/>
      <c r="B54" s="133"/>
      <c r="C54" s="133"/>
      <c r="D54" s="133"/>
      <c r="E54" s="133"/>
      <c r="F54" s="133"/>
      <c r="G54" s="122"/>
    </row>
    <row r="55" spans="1:7">
      <c r="A55" s="133"/>
      <c r="B55" s="133"/>
      <c r="C55" s="133"/>
      <c r="D55" s="133"/>
      <c r="E55" s="133"/>
      <c r="F55" s="133"/>
      <c r="G55" s="122"/>
    </row>
    <row r="58" spans="1:7">
      <c r="A58" s="123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83" priority="6">
      <formula>$F32&lt;&gt;0</formula>
    </cfRule>
  </conditionalFormatting>
  <conditionalFormatting sqref="A21">
    <cfRule type="expression" dxfId="82" priority="5">
      <formula>$F21&lt;&gt;0</formula>
    </cfRule>
  </conditionalFormatting>
  <conditionalFormatting sqref="A46:F50">
    <cfRule type="expression" dxfId="81" priority="4">
      <formula>$F$21&lt;&gt;0</formula>
    </cfRule>
  </conditionalFormatting>
  <conditionalFormatting sqref="A45">
    <cfRule type="expression" dxfId="80" priority="3">
      <formula>$F$21&lt;&gt;0</formula>
    </cfRule>
  </conditionalFormatting>
  <conditionalFormatting sqref="A51">
    <cfRule type="expression" dxfId="79" priority="2">
      <formula>$F$32&lt;&gt;0</formula>
    </cfRule>
  </conditionalFormatting>
  <conditionalFormatting sqref="A52:F55">
    <cfRule type="expression" dxfId="78" priority="1">
      <formula>$F$32&lt;&gt;0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53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'[19]Contact Information'!C5</f>
        <v>NORTH FLORIDA COMMUNITY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142"/>
      <c r="B5" s="64"/>
      <c r="C5" s="64"/>
      <c r="D5" s="64"/>
      <c r="E5" s="65" t="s">
        <v>2</v>
      </c>
      <c r="F5" s="66" t="str">
        <f>'[19]Contact Information'!C3</f>
        <v>2017.v04</v>
      </c>
    </row>
    <row r="6" spans="1:256" s="2" customFormat="1">
      <c r="A6" s="143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4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145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142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44" t="s">
        <v>42</v>
      </c>
      <c r="B10" s="75">
        <v>0</v>
      </c>
      <c r="C10" s="76"/>
      <c r="D10" s="75">
        <v>0</v>
      </c>
      <c r="E10" s="76"/>
      <c r="F10" s="77">
        <f>B10+D10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145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146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14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147" t="s">
        <v>13</v>
      </c>
      <c r="B14" s="84">
        <v>160703.17000000001</v>
      </c>
      <c r="C14" s="85"/>
      <c r="D14" s="86">
        <v>0</v>
      </c>
      <c r="E14" s="85"/>
      <c r="F14" s="84">
        <f>B14+D14</f>
        <v>160703.17000000001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147" t="s">
        <v>14</v>
      </c>
      <c r="B15" s="84">
        <v>11138.9</v>
      </c>
      <c r="C15" s="87"/>
      <c r="D15" s="86">
        <v>0</v>
      </c>
      <c r="E15" s="85"/>
      <c r="F15" s="84">
        <f>B15+D15</f>
        <v>11138.9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147" t="s">
        <v>15</v>
      </c>
      <c r="B16" s="84">
        <v>0</v>
      </c>
      <c r="C16" s="87"/>
      <c r="D16" s="88">
        <v>0</v>
      </c>
      <c r="E16" s="85"/>
      <c r="F16" s="89">
        <f>B16+D16</f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147" t="s">
        <v>16</v>
      </c>
      <c r="B17" s="124">
        <f>SUM(B14:B16)</f>
        <v>171842.07</v>
      </c>
      <c r="C17" s="91"/>
      <c r="D17" s="92">
        <f>SUM(D14:D16)</f>
        <v>0</v>
      </c>
      <c r="E17" s="91"/>
      <c r="F17" s="92">
        <f>B17+D17</f>
        <v>171842.07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145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145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145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4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14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144" t="s">
        <v>20</v>
      </c>
      <c r="B23" s="100">
        <f>B17+B19</f>
        <v>171842.07</v>
      </c>
      <c r="C23" s="94"/>
      <c r="D23" s="77">
        <f>D17+D19+D21</f>
        <v>0</v>
      </c>
      <c r="E23" s="94"/>
      <c r="F23" s="77">
        <f>F17+F19+F21</f>
        <v>171842.07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14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146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145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147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147" t="s">
        <v>24</v>
      </c>
      <c r="B28" s="96">
        <v>0</v>
      </c>
      <c r="C28" s="101"/>
      <c r="D28" s="96">
        <v>0</v>
      </c>
      <c r="E28" s="101"/>
      <c r="F28" s="92">
        <f t="shared" si="0"/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147" t="s">
        <v>25</v>
      </c>
      <c r="B29" s="96">
        <v>0</v>
      </c>
      <c r="C29" s="101"/>
      <c r="D29" s="96">
        <v>0</v>
      </c>
      <c r="E29" s="101"/>
      <c r="F29" s="92">
        <f t="shared" si="0"/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145" t="s">
        <v>26</v>
      </c>
      <c r="B30" s="96">
        <v>33312.870000000003</v>
      </c>
      <c r="C30" s="102"/>
      <c r="D30" s="96">
        <v>0</v>
      </c>
      <c r="E30" s="102"/>
      <c r="F30" s="97">
        <f t="shared" si="0"/>
        <v>33312.870000000003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145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4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144" t="s">
        <v>29</v>
      </c>
      <c r="B33" s="100">
        <f>SUM(B26:B32)</f>
        <v>33312.870000000003</v>
      </c>
      <c r="C33" s="94"/>
      <c r="D33" s="77">
        <f>SUM(D26:D32)</f>
        <v>0</v>
      </c>
      <c r="E33" s="94"/>
      <c r="F33" s="77">
        <f>SUM(F26:F32)</f>
        <v>33312.870000000003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14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49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14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44" t="s">
        <v>44</v>
      </c>
      <c r="B37" s="105">
        <f>+B10+B23-B33-B35</f>
        <v>138529.20000000001</v>
      </c>
      <c r="C37" s="94"/>
      <c r="D37" s="105">
        <f>+D10+D23-D33-D35</f>
        <v>0</v>
      </c>
      <c r="E37" s="94"/>
      <c r="F37" s="105">
        <f>+F10+F23-F33-F35</f>
        <v>138529.20000000001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50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A44" s="151"/>
      <c r="G44" s="108"/>
    </row>
    <row r="45" spans="1:256">
      <c r="A45" s="152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152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141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77" priority="6">
      <formula>$F32&lt;&gt;0</formula>
    </cfRule>
  </conditionalFormatting>
  <conditionalFormatting sqref="A21">
    <cfRule type="expression" dxfId="76" priority="5">
      <formula>$F21&lt;&gt;0</formula>
    </cfRule>
  </conditionalFormatting>
  <conditionalFormatting sqref="A46:F50">
    <cfRule type="expression" dxfId="75" priority="4">
      <formula>$F$21&lt;&gt;0</formula>
    </cfRule>
  </conditionalFormatting>
  <conditionalFormatting sqref="A45">
    <cfRule type="expression" dxfId="74" priority="3">
      <formula>$F$21&lt;&gt;0</formula>
    </cfRule>
  </conditionalFormatting>
  <conditionalFormatting sqref="A51">
    <cfRule type="expression" dxfId="73" priority="2">
      <formula>$F$32&lt;&gt;0</formula>
    </cfRule>
  </conditionalFormatting>
  <conditionalFormatting sqref="A52:F55">
    <cfRule type="expression" dxfId="7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69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58" t="str">
        <f>'[20]Contact Information'!C5</f>
        <v>NORTHWEST FLORIDA STATE COLLEGE</v>
      </c>
      <c r="B1" s="132"/>
      <c r="C1" s="132"/>
      <c r="D1" s="132"/>
      <c r="E1" s="132"/>
      <c r="F1" s="132"/>
      <c r="G1" s="63"/>
    </row>
    <row r="2" spans="1:256">
      <c r="A2" s="158" t="s">
        <v>0</v>
      </c>
      <c r="B2" s="132"/>
      <c r="C2" s="132"/>
      <c r="D2" s="132"/>
      <c r="E2" s="132"/>
      <c r="F2" s="132"/>
    </row>
    <row r="3" spans="1:256">
      <c r="A3" s="158" t="s">
        <v>1</v>
      </c>
      <c r="B3" s="132"/>
      <c r="C3" s="132"/>
      <c r="D3" s="132"/>
      <c r="E3" s="132"/>
      <c r="F3" s="132"/>
    </row>
    <row r="4" spans="1:256" ht="14.1" customHeight="1">
      <c r="A4" s="158" t="s">
        <v>40</v>
      </c>
      <c r="B4" s="132"/>
      <c r="C4" s="132"/>
      <c r="D4" s="132"/>
      <c r="E4" s="132"/>
      <c r="F4" s="132"/>
    </row>
    <row r="5" spans="1:256" ht="14.1" customHeight="1">
      <c r="A5" s="159"/>
      <c r="B5" s="64"/>
      <c r="C5" s="64"/>
      <c r="D5" s="64"/>
      <c r="E5" s="65" t="s">
        <v>2</v>
      </c>
      <c r="F5" s="66" t="str">
        <f>'[20]Contact Information'!C3</f>
        <v>2017.v04</v>
      </c>
    </row>
    <row r="6" spans="1:256" s="2" customFormat="1">
      <c r="A6" s="160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61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162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159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61" t="s">
        <v>42</v>
      </c>
      <c r="B10" s="75">
        <v>1519571.69</v>
      </c>
      <c r="C10" s="76"/>
      <c r="D10" s="75">
        <v>0</v>
      </c>
      <c r="E10" s="76"/>
      <c r="F10" s="77">
        <f>B10+D10</f>
        <v>1519571.69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162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163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161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164" t="s">
        <v>13</v>
      </c>
      <c r="B14" s="84">
        <v>1156500.54</v>
      </c>
      <c r="C14" s="85"/>
      <c r="D14" s="86">
        <v>0</v>
      </c>
      <c r="E14" s="85"/>
      <c r="F14" s="84">
        <f>B14+D14</f>
        <v>1156500.54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164" t="s">
        <v>14</v>
      </c>
      <c r="B15" s="84">
        <v>23941.4</v>
      </c>
      <c r="C15" s="87"/>
      <c r="D15" s="86">
        <v>0</v>
      </c>
      <c r="E15" s="85"/>
      <c r="F15" s="84">
        <f>B15+D15</f>
        <v>23941.4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164" t="s">
        <v>15</v>
      </c>
      <c r="B16" s="84">
        <v>141435.54</v>
      </c>
      <c r="C16" s="87"/>
      <c r="D16" s="88">
        <v>0</v>
      </c>
      <c r="E16" s="85"/>
      <c r="F16" s="89">
        <f>B16+D16</f>
        <v>141435.54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164" t="s">
        <v>16</v>
      </c>
      <c r="B17" s="90">
        <f>SUM(B14:B16)</f>
        <v>1321877.48</v>
      </c>
      <c r="C17" s="91"/>
      <c r="D17" s="92">
        <f>SUM(D14:D16)</f>
        <v>0</v>
      </c>
      <c r="E17" s="91"/>
      <c r="F17" s="92">
        <f>B17+D17</f>
        <v>1321877.48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162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162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162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56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161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161" t="s">
        <v>20</v>
      </c>
      <c r="B23" s="100">
        <f>B17+B19</f>
        <v>1321877.48</v>
      </c>
      <c r="C23" s="94"/>
      <c r="D23" s="77">
        <f>D17+D19+D21</f>
        <v>0</v>
      </c>
      <c r="E23" s="94"/>
      <c r="F23" s="77">
        <f>F17+F19+F21</f>
        <v>1321877.48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161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163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162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164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164" t="s">
        <v>24</v>
      </c>
      <c r="B28" s="96">
        <f>286660.5+97226.56</f>
        <v>383887.06</v>
      </c>
      <c r="C28" s="101"/>
      <c r="D28" s="96">
        <v>0</v>
      </c>
      <c r="E28" s="101"/>
      <c r="F28" s="92">
        <f t="shared" si="0"/>
        <v>383887.06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164" t="s">
        <v>25</v>
      </c>
      <c r="B29" s="96">
        <v>0</v>
      </c>
      <c r="C29" s="101"/>
      <c r="D29" s="96">
        <v>0</v>
      </c>
      <c r="E29" s="101"/>
      <c r="F29" s="92">
        <f t="shared" si="0"/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162" t="s">
        <v>26</v>
      </c>
      <c r="B30" s="96">
        <f>357908.89+258404.31</f>
        <v>616313.19999999995</v>
      </c>
      <c r="C30" s="102"/>
      <c r="D30" s="96">
        <v>0</v>
      </c>
      <c r="E30" s="102"/>
      <c r="F30" s="97">
        <f t="shared" si="0"/>
        <v>616313.19999999995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162" t="s">
        <v>27</v>
      </c>
      <c r="B31" s="96">
        <v>1042659.85</v>
      </c>
      <c r="C31" s="102"/>
      <c r="D31" s="96">
        <v>0</v>
      </c>
      <c r="E31" s="102"/>
      <c r="F31" s="97">
        <f t="shared" si="0"/>
        <v>1042659.85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56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161" t="s">
        <v>29</v>
      </c>
      <c r="B33" s="100">
        <f>SUM(B26:B32)</f>
        <v>2042860.1099999999</v>
      </c>
      <c r="C33" s="94"/>
      <c r="D33" s="77">
        <f>SUM(D26:D32)</f>
        <v>0</v>
      </c>
      <c r="E33" s="94"/>
      <c r="F33" s="77">
        <f>SUM(F26:F32)</f>
        <v>2042860.1099999999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161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65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161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61" t="s">
        <v>44</v>
      </c>
      <c r="B37" s="105">
        <f>+B10+B23-B33-B35</f>
        <v>798589.06</v>
      </c>
      <c r="C37" s="94"/>
      <c r="D37" s="105">
        <f>+D10+D23-D33-D35</f>
        <v>0</v>
      </c>
      <c r="E37" s="94"/>
      <c r="F37" s="105">
        <f>+F10+F23-F33-F35</f>
        <v>798589.06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6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A44" s="167"/>
      <c r="G44" s="108"/>
    </row>
    <row r="45" spans="1:256">
      <c r="A45" s="168" t="s">
        <v>31</v>
      </c>
      <c r="G45" s="109"/>
    </row>
    <row r="46" spans="1:256">
      <c r="A46" s="157"/>
      <c r="B46" s="131"/>
      <c r="C46" s="131"/>
      <c r="D46" s="131"/>
      <c r="E46" s="131"/>
      <c r="F46" s="131"/>
      <c r="G46" s="109"/>
    </row>
    <row r="47" spans="1:256">
      <c r="A47" s="157"/>
      <c r="B47" s="131"/>
      <c r="C47" s="131"/>
      <c r="D47" s="131"/>
      <c r="E47" s="131"/>
      <c r="F47" s="131"/>
      <c r="G47" s="109"/>
    </row>
    <row r="48" spans="1:256">
      <c r="A48" s="157"/>
      <c r="B48" s="131"/>
      <c r="C48" s="131"/>
      <c r="D48" s="131"/>
      <c r="E48" s="131"/>
      <c r="F48" s="131"/>
      <c r="G48" s="109"/>
    </row>
    <row r="49" spans="1:7">
      <c r="A49" s="157"/>
      <c r="B49" s="131"/>
      <c r="C49" s="131"/>
      <c r="D49" s="131"/>
      <c r="E49" s="131"/>
      <c r="F49" s="131"/>
      <c r="G49" s="109"/>
    </row>
    <row r="50" spans="1:7">
      <c r="A50" s="157"/>
      <c r="B50" s="131"/>
      <c r="C50" s="131"/>
      <c r="D50" s="131"/>
      <c r="E50" s="131"/>
      <c r="F50" s="131"/>
      <c r="G50" s="109"/>
    </row>
    <row r="51" spans="1:7">
      <c r="A51" s="168" t="s">
        <v>32</v>
      </c>
      <c r="G51" s="109"/>
    </row>
    <row r="52" spans="1:7">
      <c r="A52" s="157"/>
      <c r="B52" s="131"/>
      <c r="C52" s="131"/>
      <c r="D52" s="131"/>
      <c r="E52" s="131"/>
      <c r="F52" s="131"/>
      <c r="G52" s="109"/>
    </row>
    <row r="53" spans="1:7">
      <c r="A53" s="157"/>
      <c r="B53" s="131"/>
      <c r="C53" s="131"/>
      <c r="D53" s="131"/>
      <c r="E53" s="131"/>
      <c r="F53" s="131"/>
      <c r="G53" s="109"/>
    </row>
    <row r="54" spans="1:7">
      <c r="A54" s="157"/>
      <c r="B54" s="131"/>
      <c r="C54" s="131"/>
      <c r="D54" s="131"/>
      <c r="E54" s="131"/>
      <c r="F54" s="131"/>
      <c r="G54" s="109"/>
    </row>
    <row r="55" spans="1:7">
      <c r="A55" s="157"/>
      <c r="B55" s="131"/>
      <c r="C55" s="131"/>
      <c r="D55" s="131"/>
      <c r="E55" s="131"/>
      <c r="F55" s="131"/>
      <c r="G55" s="109"/>
    </row>
    <row r="58" spans="1:7">
      <c r="A58" s="158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71" priority="6">
      <formula>$F32&lt;&gt;0</formula>
    </cfRule>
  </conditionalFormatting>
  <conditionalFormatting sqref="A21">
    <cfRule type="expression" dxfId="70" priority="5">
      <formula>$F21&lt;&gt;0</formula>
    </cfRule>
  </conditionalFormatting>
  <conditionalFormatting sqref="A46:F50">
    <cfRule type="expression" dxfId="69" priority="4">
      <formula>$F$21&lt;&gt;0</formula>
    </cfRule>
  </conditionalFormatting>
  <conditionalFormatting sqref="A45">
    <cfRule type="expression" dxfId="68" priority="3">
      <formula>$F$21&lt;&gt;0</formula>
    </cfRule>
  </conditionalFormatting>
  <conditionalFormatting sqref="A51">
    <cfRule type="expression" dxfId="67" priority="2">
      <formula>$F$32&lt;&gt;0</formula>
    </cfRule>
  </conditionalFormatting>
  <conditionalFormatting sqref="A52:F55">
    <cfRule type="expression" dxfId="6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2"/>
  <sheetViews>
    <sheetView zoomScale="90" zoomScaleNormal="90" zoomScaleSheetLayoutView="90" workbookViewId="0">
      <selection activeCell="D52" sqref="D52"/>
    </sheetView>
  </sheetViews>
  <sheetFormatPr defaultColWidth="12.42578125" defaultRowHeight="12.75"/>
  <cols>
    <col min="1" max="1" width="46.85546875" style="153" customWidth="1"/>
    <col min="2" max="2" width="17.7109375" style="153" customWidth="1"/>
    <col min="3" max="3" width="1" style="153" customWidth="1"/>
    <col min="4" max="4" width="18.7109375" style="153" customWidth="1"/>
    <col min="5" max="5" width="1.42578125" style="153" customWidth="1"/>
    <col min="6" max="6" width="21" style="153" customWidth="1"/>
    <col min="7" max="7" width="35.28515625" style="153" customWidth="1"/>
    <col min="8" max="14" width="12.42578125" style="153"/>
    <col min="15" max="15" width="12.42578125" style="153" customWidth="1"/>
    <col min="16" max="16384" width="12.42578125" style="153"/>
  </cols>
  <sheetData>
    <row r="1" spans="1:7">
      <c r="A1" s="141" t="str">
        <f>'[21]Contact Information'!C5</f>
        <v>PALM BEACH STATE COLLEGE</v>
      </c>
      <c r="B1" s="141"/>
      <c r="C1" s="141"/>
      <c r="D1" s="141"/>
      <c r="E1" s="141"/>
      <c r="F1" s="141"/>
      <c r="G1" s="170"/>
    </row>
    <row r="2" spans="1:7">
      <c r="A2" s="141" t="s">
        <v>0</v>
      </c>
      <c r="B2" s="141"/>
      <c r="C2" s="141"/>
      <c r="D2" s="141"/>
      <c r="E2" s="141"/>
      <c r="F2" s="141"/>
    </row>
    <row r="3" spans="1:7">
      <c r="A3" s="141" t="s">
        <v>1</v>
      </c>
      <c r="B3" s="141"/>
      <c r="C3" s="141"/>
      <c r="D3" s="141"/>
      <c r="E3" s="141"/>
      <c r="F3" s="141"/>
    </row>
    <row r="4" spans="1:7" ht="14.1" customHeight="1">
      <c r="A4" s="141" t="s">
        <v>40</v>
      </c>
      <c r="B4" s="141"/>
      <c r="C4" s="141"/>
      <c r="D4" s="141"/>
      <c r="E4" s="141"/>
      <c r="F4" s="141"/>
    </row>
    <row r="5" spans="1:7" ht="14.1" customHeight="1">
      <c r="A5" s="142"/>
      <c r="B5" s="142"/>
      <c r="C5" s="142"/>
      <c r="D5" s="65" t="s">
        <v>2</v>
      </c>
      <c r="E5" s="66"/>
      <c r="F5" s="66" t="str">
        <f>'[21]Contact Information'!C3</f>
        <v>2017.v04</v>
      </c>
    </row>
    <row r="6" spans="1:7" s="151" customFormat="1">
      <c r="A6" s="143"/>
      <c r="B6" s="172" t="s">
        <v>3</v>
      </c>
      <c r="C6" s="143"/>
      <c r="D6" s="172" t="s">
        <v>4</v>
      </c>
      <c r="E6" s="143"/>
      <c r="F6" s="173"/>
    </row>
    <row r="7" spans="1:7" s="151" customFormat="1">
      <c r="A7" s="144"/>
      <c r="B7" s="172" t="s">
        <v>5</v>
      </c>
      <c r="C7" s="143"/>
      <c r="D7" s="172" t="s">
        <v>6</v>
      </c>
      <c r="E7" s="143"/>
      <c r="F7" s="172" t="s">
        <v>7</v>
      </c>
    </row>
    <row r="8" spans="1:7" s="151" customFormat="1">
      <c r="A8" s="145"/>
      <c r="B8" s="174" t="s">
        <v>8</v>
      </c>
      <c r="C8" s="143"/>
      <c r="D8" s="175" t="s">
        <v>9</v>
      </c>
      <c r="E8" s="143"/>
      <c r="F8" s="175" t="s">
        <v>10</v>
      </c>
    </row>
    <row r="9" spans="1:7" s="151" customFormat="1" ht="6.75" customHeight="1">
      <c r="A9" s="142"/>
      <c r="B9" s="145"/>
      <c r="C9" s="143"/>
      <c r="D9" s="176"/>
      <c r="E9" s="143"/>
      <c r="F9" s="143"/>
    </row>
    <row r="10" spans="1:7" s="151" customFormat="1">
      <c r="A10" s="144" t="s">
        <v>42</v>
      </c>
      <c r="B10" s="177">
        <v>13699488.449999999</v>
      </c>
      <c r="C10" s="178"/>
      <c r="D10" s="177">
        <v>1674703.21</v>
      </c>
      <c r="E10" s="178"/>
      <c r="F10" s="179">
        <f>B10+D10</f>
        <v>15374191.66</v>
      </c>
    </row>
    <row r="11" spans="1:7" s="151" customFormat="1" ht="6.75" customHeight="1">
      <c r="A11" s="145"/>
      <c r="B11" s="180"/>
      <c r="C11" s="181"/>
      <c r="D11" s="182"/>
      <c r="E11" s="181"/>
      <c r="F11" s="182"/>
    </row>
    <row r="12" spans="1:7" s="151" customFormat="1">
      <c r="A12" s="146" t="s">
        <v>11</v>
      </c>
    </row>
    <row r="13" spans="1:7" s="151" customFormat="1">
      <c r="A13" s="144" t="s">
        <v>12</v>
      </c>
      <c r="G13" s="183" t="s">
        <v>43</v>
      </c>
    </row>
    <row r="14" spans="1:7" s="151" customFormat="1">
      <c r="A14" s="147" t="s">
        <v>13</v>
      </c>
      <c r="B14" s="184">
        <v>5954022.25</v>
      </c>
      <c r="C14" s="185"/>
      <c r="D14" s="186">
        <v>0</v>
      </c>
      <c r="E14" s="185"/>
      <c r="F14" s="184">
        <f>B14+D14</f>
        <v>5954022.25</v>
      </c>
      <c r="G14" s="187"/>
    </row>
    <row r="15" spans="1:7" s="151" customFormat="1">
      <c r="A15" s="147" t="s">
        <v>14</v>
      </c>
      <c r="B15" s="184">
        <v>99286.54</v>
      </c>
      <c r="C15" s="188"/>
      <c r="D15" s="186">
        <v>0</v>
      </c>
      <c r="E15" s="185"/>
      <c r="F15" s="184">
        <f>B15+D15</f>
        <v>99286.54</v>
      </c>
      <c r="G15" s="187"/>
    </row>
    <row r="16" spans="1:7" s="151" customFormat="1">
      <c r="A16" s="147" t="s">
        <v>15</v>
      </c>
      <c r="B16" s="184">
        <v>272110.2</v>
      </c>
      <c r="C16" s="188"/>
      <c r="D16" s="189">
        <v>0</v>
      </c>
      <c r="E16" s="185"/>
      <c r="F16" s="190">
        <f>B16+D16</f>
        <v>272110.2</v>
      </c>
      <c r="G16" s="187"/>
    </row>
    <row r="17" spans="1:7" s="151" customFormat="1">
      <c r="A17" s="147" t="s">
        <v>16</v>
      </c>
      <c r="B17" s="191">
        <f>SUM(B14:B16)</f>
        <v>6325418.9900000002</v>
      </c>
      <c r="C17" s="192"/>
      <c r="D17" s="193">
        <f>SUM(D14:D16)</f>
        <v>0</v>
      </c>
      <c r="E17" s="192"/>
      <c r="F17" s="193">
        <f>B17+D17</f>
        <v>6325418.9900000002</v>
      </c>
      <c r="G17" s="187"/>
    </row>
    <row r="18" spans="1:7" s="151" customFormat="1" ht="6.75" customHeight="1">
      <c r="A18" s="145"/>
      <c r="B18" s="194"/>
      <c r="C18" s="195"/>
      <c r="D18" s="182"/>
      <c r="E18" s="195"/>
      <c r="F18" s="182"/>
      <c r="G18" s="187"/>
    </row>
    <row r="19" spans="1:7" s="151" customFormat="1">
      <c r="A19" s="145" t="s">
        <v>17</v>
      </c>
      <c r="B19" s="196">
        <v>0</v>
      </c>
      <c r="C19" s="195"/>
      <c r="D19" s="197">
        <v>190904.84</v>
      </c>
      <c r="E19" s="195"/>
      <c r="F19" s="198">
        <f>B19+D19</f>
        <v>190904.84</v>
      </c>
      <c r="G19" s="187"/>
    </row>
    <row r="20" spans="1:7" s="151" customFormat="1" ht="6.75" customHeight="1">
      <c r="A20" s="145"/>
      <c r="B20" s="180"/>
      <c r="C20" s="195"/>
      <c r="D20" s="182"/>
      <c r="E20" s="195"/>
      <c r="F20" s="182"/>
      <c r="G20" s="187"/>
    </row>
    <row r="21" spans="1:7" s="151" customFormat="1">
      <c r="A21" s="148" t="s">
        <v>18</v>
      </c>
      <c r="B21" s="199" t="s">
        <v>19</v>
      </c>
      <c r="C21" s="195"/>
      <c r="D21" s="197">
        <v>0</v>
      </c>
      <c r="E21" s="195"/>
      <c r="F21" s="198">
        <f>D21</f>
        <v>0</v>
      </c>
      <c r="G21" s="187"/>
    </row>
    <row r="22" spans="1:7" s="151" customFormat="1" ht="6.75" customHeight="1">
      <c r="A22" s="144"/>
      <c r="B22" s="180"/>
      <c r="C22" s="195"/>
      <c r="D22" s="182"/>
      <c r="E22" s="195"/>
      <c r="F22" s="182"/>
      <c r="G22" s="187"/>
    </row>
    <row r="23" spans="1:7" s="151" customFormat="1">
      <c r="A23" s="144" t="s">
        <v>20</v>
      </c>
      <c r="B23" s="200">
        <f>B17+B19</f>
        <v>6325418.9900000002</v>
      </c>
      <c r="C23" s="195"/>
      <c r="D23" s="179">
        <f>D17+D19+D21</f>
        <v>190904.84</v>
      </c>
      <c r="E23" s="195"/>
      <c r="F23" s="179">
        <f>F17+F19+F21</f>
        <v>6516323.8300000001</v>
      </c>
      <c r="G23" s="187"/>
    </row>
    <row r="24" spans="1:7" s="151" customFormat="1" ht="6.75" customHeight="1">
      <c r="A24" s="144"/>
      <c r="G24" s="187"/>
    </row>
    <row r="25" spans="1:7" s="151" customFormat="1">
      <c r="A25" s="146" t="s">
        <v>21</v>
      </c>
      <c r="G25" s="187"/>
    </row>
    <row r="26" spans="1:7" s="151" customFormat="1">
      <c r="A26" s="145" t="s">
        <v>22</v>
      </c>
      <c r="B26" s="197">
        <v>2382451.77</v>
      </c>
      <c r="C26" s="195"/>
      <c r="D26" s="197">
        <v>0</v>
      </c>
      <c r="E26" s="195"/>
      <c r="F26" s="198">
        <f t="shared" ref="F26:F32" si="0">B26+D26</f>
        <v>2382451.77</v>
      </c>
      <c r="G26" s="187"/>
    </row>
    <row r="27" spans="1:7" s="151" customFormat="1">
      <c r="A27" s="147" t="s">
        <v>23</v>
      </c>
      <c r="B27" s="197">
        <v>0</v>
      </c>
      <c r="C27" s="201"/>
      <c r="D27" s="197">
        <v>0</v>
      </c>
      <c r="E27" s="201"/>
      <c r="F27" s="193">
        <f t="shared" si="0"/>
        <v>0</v>
      </c>
      <c r="G27" s="187"/>
    </row>
    <row r="28" spans="1:7" s="151" customFormat="1">
      <c r="A28" s="147" t="s">
        <v>24</v>
      </c>
      <c r="B28" s="197">
        <v>0</v>
      </c>
      <c r="C28" s="201"/>
      <c r="D28" s="197">
        <v>0</v>
      </c>
      <c r="E28" s="201"/>
      <c r="F28" s="193">
        <f t="shared" si="0"/>
        <v>0</v>
      </c>
      <c r="G28" s="187"/>
    </row>
    <row r="29" spans="1:7" s="151" customFormat="1">
      <c r="A29" s="147" t="s">
        <v>25</v>
      </c>
      <c r="B29" s="197">
        <v>199972.66</v>
      </c>
      <c r="C29" s="201"/>
      <c r="D29" s="197">
        <v>0</v>
      </c>
      <c r="E29" s="201"/>
      <c r="F29" s="193">
        <f t="shared" si="0"/>
        <v>199972.66</v>
      </c>
      <c r="G29" s="187"/>
    </row>
    <row r="30" spans="1:7" s="151" customFormat="1">
      <c r="A30" s="145" t="s">
        <v>26</v>
      </c>
      <c r="B30" s="197">
        <v>59652.85</v>
      </c>
      <c r="C30" s="202"/>
      <c r="D30" s="197">
        <v>0</v>
      </c>
      <c r="E30" s="202"/>
      <c r="F30" s="198">
        <f t="shared" si="0"/>
        <v>59652.85</v>
      </c>
      <c r="G30" s="187"/>
    </row>
    <row r="31" spans="1:7" s="151" customFormat="1">
      <c r="A31" s="145" t="s">
        <v>27</v>
      </c>
      <c r="B31" s="197">
        <v>0</v>
      </c>
      <c r="C31" s="202"/>
      <c r="D31" s="197">
        <v>0</v>
      </c>
      <c r="E31" s="202"/>
      <c r="F31" s="198">
        <f t="shared" si="0"/>
        <v>0</v>
      </c>
      <c r="G31" s="187"/>
    </row>
    <row r="32" spans="1:7" s="151" customFormat="1">
      <c r="A32" s="148" t="s">
        <v>28</v>
      </c>
      <c r="B32" s="189">
        <v>1367503.26</v>
      </c>
      <c r="C32" s="202"/>
      <c r="D32" s="189">
        <v>0</v>
      </c>
      <c r="E32" s="202"/>
      <c r="F32" s="203">
        <f t="shared" si="0"/>
        <v>1367503.26</v>
      </c>
      <c r="G32" s="187"/>
    </row>
    <row r="33" spans="1:7" s="151" customFormat="1">
      <c r="A33" s="144" t="s">
        <v>29</v>
      </c>
      <c r="B33" s="200">
        <f>SUM(B26:B32)</f>
        <v>4009580.54</v>
      </c>
      <c r="C33" s="195"/>
      <c r="D33" s="179">
        <f>SUM(D26:D32)</f>
        <v>0</v>
      </c>
      <c r="E33" s="195"/>
      <c r="F33" s="179">
        <f>SUM(F26:F32)</f>
        <v>4009580.54</v>
      </c>
      <c r="G33" s="187"/>
    </row>
    <row r="34" spans="1:7" s="151" customFormat="1" ht="6.75" customHeight="1">
      <c r="A34" s="144"/>
      <c r="B34" s="180"/>
      <c r="C34" s="195"/>
      <c r="D34" s="182"/>
      <c r="E34" s="195"/>
      <c r="F34" s="182"/>
      <c r="G34" s="187"/>
    </row>
    <row r="35" spans="1:7" s="151" customFormat="1">
      <c r="A35" s="149" t="s">
        <v>30</v>
      </c>
      <c r="B35" s="186">
        <v>0</v>
      </c>
      <c r="C35" s="185"/>
      <c r="D35" s="186">
        <v>0</v>
      </c>
      <c r="E35" s="185"/>
      <c r="F35" s="184">
        <f>+B35+D35</f>
        <v>0</v>
      </c>
      <c r="G35" s="187"/>
    </row>
    <row r="36" spans="1:7" s="151" customFormat="1" ht="6.75" customHeight="1">
      <c r="A36" s="144"/>
      <c r="B36" s="180"/>
      <c r="C36" s="195"/>
      <c r="D36" s="182"/>
      <c r="E36" s="195"/>
      <c r="F36" s="182"/>
      <c r="G36" s="187"/>
    </row>
    <row r="37" spans="1:7" s="151" customFormat="1" ht="13.5" thickBot="1">
      <c r="A37" s="144" t="s">
        <v>44</v>
      </c>
      <c r="B37" s="204">
        <f>+B10+B23-B33-B35</f>
        <v>16015326.899999999</v>
      </c>
      <c r="C37" s="195"/>
      <c r="D37" s="204">
        <f>+D10+D23-D33-D35</f>
        <v>1865608.05</v>
      </c>
      <c r="E37" s="195"/>
      <c r="F37" s="204">
        <f>+F10+F23-F33-F35</f>
        <v>17880934.950000003</v>
      </c>
      <c r="G37" s="187"/>
    </row>
    <row r="38" spans="1:7" s="151" customFormat="1" ht="5.25" customHeight="1" thickTop="1">
      <c r="A38" s="150"/>
      <c r="B38" s="205"/>
      <c r="C38" s="143"/>
      <c r="D38" s="150"/>
      <c r="E38" s="150"/>
      <c r="F38" s="150"/>
      <c r="G38" s="206"/>
    </row>
    <row r="39" spans="1:7" s="151" customFormat="1" ht="12.75" customHeight="1">
      <c r="A39" s="138" t="s">
        <v>63</v>
      </c>
      <c r="B39" s="130"/>
      <c r="C39" s="130"/>
      <c r="D39" s="130"/>
      <c r="E39" s="130"/>
      <c r="F39" s="130"/>
      <c r="G39" s="206"/>
    </row>
    <row r="40" spans="1:7" s="151" customFormat="1" ht="14.25">
      <c r="A40" s="138" t="s">
        <v>64</v>
      </c>
      <c r="B40" s="130"/>
      <c r="C40" s="130"/>
      <c r="D40" s="130"/>
      <c r="E40" s="130"/>
      <c r="F40" s="130"/>
      <c r="G40" s="206"/>
    </row>
    <row r="41" spans="1:7" s="151" customFormat="1" ht="14.25">
      <c r="A41" s="138" t="s">
        <v>65</v>
      </c>
      <c r="B41" s="138"/>
      <c r="C41" s="138"/>
      <c r="D41" s="138"/>
      <c r="E41" s="138"/>
      <c r="F41" s="138"/>
      <c r="G41" s="206"/>
    </row>
    <row r="42" spans="1:7" s="151" customFormat="1" ht="14.25">
      <c r="A42" s="138" t="s">
        <v>66</v>
      </c>
      <c r="B42" s="138"/>
      <c r="C42" s="138"/>
      <c r="D42" s="138"/>
      <c r="E42" s="138"/>
      <c r="F42" s="138"/>
      <c r="G42" s="206"/>
    </row>
    <row r="43" spans="1:7" s="151" customFormat="1" ht="14.25">
      <c r="A43" s="138" t="s">
        <v>67</v>
      </c>
      <c r="B43" s="138"/>
      <c r="C43" s="138"/>
      <c r="D43" s="138"/>
      <c r="E43" s="138"/>
      <c r="F43" s="138"/>
      <c r="G43" s="206"/>
    </row>
    <row r="44" spans="1:7" s="151" customFormat="1" ht="7.5" customHeight="1">
      <c r="G44" s="206"/>
    </row>
    <row r="45" spans="1:7">
      <c r="A45" s="152" t="s">
        <v>31</v>
      </c>
      <c r="G45" s="207"/>
    </row>
    <row r="46" spans="1:7">
      <c r="A46" s="131"/>
      <c r="B46" s="131"/>
      <c r="C46" s="131"/>
      <c r="D46" s="131"/>
      <c r="E46" s="131"/>
      <c r="F46" s="131"/>
      <c r="G46" s="207"/>
    </row>
    <row r="47" spans="1:7">
      <c r="A47" s="131"/>
      <c r="B47" s="131"/>
      <c r="C47" s="131"/>
      <c r="D47" s="131"/>
      <c r="E47" s="131"/>
      <c r="F47" s="131"/>
      <c r="G47" s="207"/>
    </row>
    <row r="48" spans="1:7">
      <c r="A48" s="131"/>
      <c r="B48" s="131"/>
      <c r="C48" s="131"/>
      <c r="D48" s="131"/>
      <c r="E48" s="131"/>
      <c r="F48" s="131"/>
      <c r="G48" s="207"/>
    </row>
    <row r="49" spans="1:7">
      <c r="A49" s="131"/>
      <c r="B49" s="131"/>
      <c r="C49" s="131"/>
      <c r="D49" s="131"/>
      <c r="E49" s="131"/>
      <c r="F49" s="131"/>
      <c r="G49" s="207"/>
    </row>
    <row r="50" spans="1:7">
      <c r="A50" s="131"/>
      <c r="B50" s="131"/>
      <c r="C50" s="131"/>
      <c r="D50" s="131"/>
      <c r="E50" s="131"/>
      <c r="F50" s="131"/>
      <c r="G50" s="207"/>
    </row>
    <row r="51" spans="1:7">
      <c r="A51" s="152" t="s">
        <v>32</v>
      </c>
      <c r="G51" s="207"/>
    </row>
    <row r="52" spans="1:7" ht="12.75" customHeight="1">
      <c r="A52" s="131" t="s">
        <v>53</v>
      </c>
      <c r="B52" s="131"/>
      <c r="C52" s="131"/>
      <c r="D52" s="131"/>
      <c r="E52" s="131"/>
      <c r="F52" s="131"/>
      <c r="G52" s="207"/>
    </row>
    <row r="53" spans="1:7">
      <c r="A53" s="131"/>
      <c r="B53" s="131"/>
      <c r="C53" s="131"/>
      <c r="D53" s="131"/>
      <c r="E53" s="131"/>
      <c r="F53" s="131"/>
      <c r="G53" s="207"/>
    </row>
    <row r="54" spans="1:7">
      <c r="A54" s="131"/>
      <c r="B54" s="131"/>
      <c r="C54" s="131"/>
      <c r="D54" s="131"/>
      <c r="E54" s="131"/>
      <c r="F54" s="131"/>
      <c r="G54" s="207"/>
    </row>
    <row r="55" spans="1:7">
      <c r="A55" s="131"/>
      <c r="B55" s="131"/>
      <c r="C55" s="131"/>
      <c r="D55" s="131"/>
      <c r="E55" s="131"/>
      <c r="F55" s="131"/>
      <c r="G55" s="207"/>
    </row>
    <row r="58" spans="1:7">
      <c r="A58" s="141" t="s">
        <v>33</v>
      </c>
      <c r="B58" s="187"/>
      <c r="C58" s="187"/>
      <c r="D58" s="187"/>
      <c r="E58" s="187"/>
      <c r="F58" s="187"/>
    </row>
    <row r="59" spans="1:7">
      <c r="B59" s="187"/>
      <c r="C59" s="187"/>
      <c r="D59" s="187"/>
      <c r="E59" s="187"/>
      <c r="F59" s="187"/>
    </row>
    <row r="60" spans="1:7">
      <c r="B60" s="187"/>
      <c r="C60" s="187"/>
      <c r="D60" s="187"/>
      <c r="E60" s="187"/>
      <c r="F60" s="187"/>
    </row>
    <row r="61" spans="1:7">
      <c r="B61" s="187"/>
      <c r="C61" s="187"/>
      <c r="D61" s="187"/>
      <c r="E61" s="187"/>
      <c r="F61" s="187"/>
    </row>
    <row r="62" spans="1:7">
      <c r="B62" s="187"/>
      <c r="C62" s="187"/>
      <c r="D62" s="187"/>
      <c r="E62" s="187"/>
      <c r="F62" s="187"/>
    </row>
    <row r="63" spans="1:7">
      <c r="B63" s="187"/>
      <c r="C63" s="187"/>
      <c r="D63" s="187"/>
      <c r="E63" s="187"/>
      <c r="F63" s="187"/>
    </row>
    <row r="64" spans="1:7">
      <c r="B64" s="187"/>
      <c r="C64" s="187"/>
      <c r="D64" s="187"/>
      <c r="E64" s="187"/>
      <c r="F64" s="187"/>
    </row>
    <row r="65" spans="2:6">
      <c r="B65" s="187"/>
      <c r="C65" s="187"/>
      <c r="D65" s="187"/>
      <c r="E65" s="187"/>
      <c r="F65" s="187"/>
    </row>
    <row r="66" spans="2:6">
      <c r="B66" s="187"/>
      <c r="C66" s="187"/>
      <c r="D66" s="187"/>
      <c r="E66" s="187"/>
      <c r="F66" s="187"/>
    </row>
    <row r="67" spans="2:6">
      <c r="B67" s="187"/>
      <c r="C67" s="187"/>
      <c r="D67" s="187"/>
      <c r="E67" s="187"/>
      <c r="F67" s="187"/>
    </row>
    <row r="68" spans="2:6">
      <c r="B68" s="187"/>
      <c r="C68" s="187"/>
      <c r="D68" s="187"/>
      <c r="E68" s="187"/>
      <c r="F68" s="187"/>
    </row>
    <row r="69" spans="2:6">
      <c r="B69" s="187"/>
      <c r="C69" s="187"/>
      <c r="D69" s="187"/>
      <c r="E69" s="187"/>
      <c r="F69" s="187"/>
    </row>
    <row r="70" spans="2:6">
      <c r="B70" s="187"/>
      <c r="C70" s="187"/>
      <c r="D70" s="187"/>
      <c r="E70" s="187"/>
      <c r="F70" s="187"/>
    </row>
    <row r="71" spans="2:6">
      <c r="B71" s="187"/>
      <c r="C71" s="187"/>
      <c r="D71" s="187"/>
      <c r="E71" s="187"/>
      <c r="F71" s="187"/>
    </row>
    <row r="72" spans="2:6">
      <c r="B72" s="187"/>
      <c r="C72" s="187"/>
      <c r="D72" s="187"/>
      <c r="E72" s="187"/>
      <c r="F72" s="187"/>
    </row>
  </sheetData>
  <sheetProtection formatColumns="0"/>
  <conditionalFormatting sqref="A32">
    <cfRule type="expression" dxfId="65" priority="6">
      <formula>$F32&lt;&gt;0</formula>
    </cfRule>
  </conditionalFormatting>
  <conditionalFormatting sqref="A21">
    <cfRule type="expression" dxfId="64" priority="5">
      <formula>$F21&lt;&gt;0</formula>
    </cfRule>
  </conditionalFormatting>
  <conditionalFormatting sqref="A46:F50">
    <cfRule type="expression" dxfId="63" priority="4">
      <formula>$F$21&lt;&gt;0</formula>
    </cfRule>
  </conditionalFormatting>
  <conditionalFormatting sqref="A45">
    <cfRule type="expression" dxfId="62" priority="3">
      <formula>$F$21&lt;&gt;0</formula>
    </cfRule>
  </conditionalFormatting>
  <conditionalFormatting sqref="A51">
    <cfRule type="expression" dxfId="61" priority="2">
      <formula>$F$32&lt;&gt;0</formula>
    </cfRule>
  </conditionalFormatting>
  <conditionalFormatting sqref="A52:F55">
    <cfRule type="expression" dxfId="60" priority="1">
      <formula>$F$32&lt;&gt;0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53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'[4]Contact Information'!C5</f>
        <v>EASTERN FLORIDA STATE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142"/>
      <c r="B5" s="64"/>
      <c r="C5" s="64"/>
      <c r="D5" s="64"/>
      <c r="E5" s="65" t="s">
        <v>2</v>
      </c>
      <c r="F5" s="66" t="str">
        <f>'[4]Contact Information'!C3</f>
        <v>2017.v04</v>
      </c>
    </row>
    <row r="6" spans="1:256" s="2" customFormat="1">
      <c r="A6" s="143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4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145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142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44" t="s">
        <v>42</v>
      </c>
      <c r="B10" s="75">
        <v>2166483.13</v>
      </c>
      <c r="C10" s="76"/>
      <c r="D10" s="75">
        <v>0</v>
      </c>
      <c r="E10" s="76"/>
      <c r="F10" s="77">
        <f>B10+D10</f>
        <v>2166483.13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145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146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14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147" t="s">
        <v>13</v>
      </c>
      <c r="B14" s="84">
        <v>2634203.35</v>
      </c>
      <c r="C14" s="85"/>
      <c r="D14" s="86">
        <v>0</v>
      </c>
      <c r="E14" s="85"/>
      <c r="F14" s="84">
        <f>B14+D14</f>
        <v>2634203.35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147" t="s">
        <v>14</v>
      </c>
      <c r="B15" s="84">
        <v>42506.99</v>
      </c>
      <c r="C15" s="87"/>
      <c r="D15" s="86">
        <v>0</v>
      </c>
      <c r="E15" s="85"/>
      <c r="F15" s="84">
        <f>B15+D15</f>
        <v>42506.99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147" t="s">
        <v>15</v>
      </c>
      <c r="B16" s="84">
        <v>331290.99</v>
      </c>
      <c r="C16" s="87"/>
      <c r="D16" s="88">
        <v>0</v>
      </c>
      <c r="E16" s="85"/>
      <c r="F16" s="89">
        <f>B16+D16</f>
        <v>331290.99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147" t="s">
        <v>16</v>
      </c>
      <c r="B17" s="90">
        <f>SUM(B14:B16)</f>
        <v>3008001.33</v>
      </c>
      <c r="C17" s="91"/>
      <c r="D17" s="92">
        <f>SUM(D14:D16)</f>
        <v>0</v>
      </c>
      <c r="E17" s="91"/>
      <c r="F17" s="92">
        <f>B17+D17</f>
        <v>3008001.33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145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145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145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4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14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144" t="s">
        <v>20</v>
      </c>
      <c r="B23" s="100">
        <f>B17+B19</f>
        <v>3008001.33</v>
      </c>
      <c r="C23" s="94"/>
      <c r="D23" s="77">
        <f>D17+D19+D21</f>
        <v>0</v>
      </c>
      <c r="E23" s="94"/>
      <c r="F23" s="77">
        <f>F17+F19+F21</f>
        <v>3008001.33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14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146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145" t="s">
        <v>22</v>
      </c>
      <c r="B26" s="96">
        <v>1958522.45</v>
      </c>
      <c r="C26" s="94"/>
      <c r="D26" s="96">
        <v>0</v>
      </c>
      <c r="E26" s="94"/>
      <c r="F26" s="97">
        <f t="shared" ref="F26:F32" si="0">B26+D26</f>
        <v>1958522.45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147" t="s">
        <v>23</v>
      </c>
      <c r="B27" s="96">
        <v>24987.439999999999</v>
      </c>
      <c r="C27" s="101"/>
      <c r="D27" s="96">
        <v>0</v>
      </c>
      <c r="E27" s="101"/>
      <c r="F27" s="92">
        <f t="shared" si="0"/>
        <v>24987.439999999999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147" t="s">
        <v>24</v>
      </c>
      <c r="B28" s="96">
        <v>540640.59</v>
      </c>
      <c r="C28" s="101"/>
      <c r="D28" s="96">
        <v>0</v>
      </c>
      <c r="E28" s="101"/>
      <c r="F28" s="92">
        <f t="shared" si="0"/>
        <v>540640.59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147" t="s">
        <v>25</v>
      </c>
      <c r="B29" s="96">
        <v>77992.289999999994</v>
      </c>
      <c r="C29" s="101"/>
      <c r="D29" s="96">
        <v>0</v>
      </c>
      <c r="E29" s="101"/>
      <c r="F29" s="92">
        <f t="shared" si="0"/>
        <v>77992.289999999994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145" t="s">
        <v>26</v>
      </c>
      <c r="B30" s="96">
        <f>158215.27+521194.55</f>
        <v>679409.82</v>
      </c>
      <c r="C30" s="102"/>
      <c r="D30" s="96">
        <v>0</v>
      </c>
      <c r="E30" s="102"/>
      <c r="F30" s="97">
        <f t="shared" si="0"/>
        <v>679409.82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145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4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144" t="s">
        <v>29</v>
      </c>
      <c r="B33" s="100">
        <f>SUM(B26:B32)</f>
        <v>3281552.59</v>
      </c>
      <c r="C33" s="94"/>
      <c r="D33" s="77">
        <f>SUM(D26:D32)</f>
        <v>0</v>
      </c>
      <c r="E33" s="94"/>
      <c r="F33" s="77">
        <f>SUM(F26:F32)</f>
        <v>3281552.59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14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49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14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44" t="s">
        <v>44</v>
      </c>
      <c r="B37" s="105">
        <f>+B10+B23-B33-B35</f>
        <v>1892931.87</v>
      </c>
      <c r="C37" s="94"/>
      <c r="D37" s="105">
        <f>+D10+D23-D33-D35</f>
        <v>0</v>
      </c>
      <c r="E37" s="94"/>
      <c r="F37" s="105">
        <f>+F10+F23-F33-F35</f>
        <v>1892931.87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50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A44" s="151"/>
      <c r="G44" s="108"/>
    </row>
    <row r="45" spans="1:256">
      <c r="A45" s="152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152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141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67" priority="6">
      <formula>$F32&lt;&gt;0</formula>
    </cfRule>
  </conditionalFormatting>
  <conditionalFormatting sqref="A21">
    <cfRule type="expression" dxfId="166" priority="5">
      <formula>$F21&lt;&gt;0</formula>
    </cfRule>
  </conditionalFormatting>
  <conditionalFormatting sqref="A46:F50">
    <cfRule type="expression" dxfId="165" priority="4">
      <formula>$F$21&lt;&gt;0</formula>
    </cfRule>
  </conditionalFormatting>
  <conditionalFormatting sqref="A45">
    <cfRule type="expression" dxfId="164" priority="3">
      <formula>$F$21&lt;&gt;0</formula>
    </cfRule>
  </conditionalFormatting>
  <conditionalFormatting sqref="A51">
    <cfRule type="expression" dxfId="163" priority="2">
      <formula>$F$32&lt;&gt;0</formula>
    </cfRule>
  </conditionalFormatting>
  <conditionalFormatting sqref="A52:F55">
    <cfRule type="expression" dxfId="16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'[22]Contact Information'!C5</f>
        <v>PASCO-HERNANDO STATE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142"/>
      <c r="B5" s="64"/>
      <c r="C5" s="64"/>
      <c r="D5" s="64"/>
      <c r="E5" s="65" t="s">
        <v>2</v>
      </c>
      <c r="F5" s="66" t="str">
        <f>'[22]Contact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2217470.83</v>
      </c>
      <c r="C10" s="76"/>
      <c r="D10" s="75">
        <v>416394.21</v>
      </c>
      <c r="E10" s="76"/>
      <c r="F10" s="77">
        <f>B10+D10</f>
        <v>2633865.04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2546624.29</v>
      </c>
      <c r="C14" s="85"/>
      <c r="D14" s="86">
        <v>0</v>
      </c>
      <c r="E14" s="85"/>
      <c r="F14" s="84">
        <f>B14+D14</f>
        <v>2546624.29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39454.69</v>
      </c>
      <c r="C15" s="87"/>
      <c r="D15" s="86">
        <v>0</v>
      </c>
      <c r="E15" s="85"/>
      <c r="F15" s="84">
        <f>B15+D15</f>
        <v>39454.69</v>
      </c>
      <c r="G15" s="4"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155922.51</v>
      </c>
      <c r="C16" s="87"/>
      <c r="D16" s="88">
        <v>0</v>
      </c>
      <c r="E16" s="85"/>
      <c r="F16" s="89">
        <f>B16+D16</f>
        <v>155922.51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2742001.49</v>
      </c>
      <c r="C17" s="91"/>
      <c r="D17" s="92">
        <f>SUM(D14:D16)</f>
        <v>0</v>
      </c>
      <c r="E17" s="91"/>
      <c r="F17" s="92">
        <f>B17+D17</f>
        <v>2742001.49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f>114009.43-691.67</f>
        <v>113317.75999999999</v>
      </c>
      <c r="E19" s="94"/>
      <c r="F19" s="97">
        <f>B19+D19</f>
        <v>113317.75999999999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2742001.49</v>
      </c>
      <c r="C23" s="94"/>
      <c r="D23" s="77">
        <f>D17+D19+D21</f>
        <v>113317.75999999999</v>
      </c>
      <c r="E23" s="94"/>
      <c r="F23" s="77">
        <f>F17+F19+F21</f>
        <v>2855319.25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f>1274652.29-126385.86+8565.23</f>
        <v>1156831.6599999999</v>
      </c>
      <c r="C28" s="101"/>
      <c r="D28" s="96">
        <v>0</v>
      </c>
      <c r="E28" s="101"/>
      <c r="F28" s="92">
        <f t="shared" si="0"/>
        <v>1156831.6599999999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13788.92</v>
      </c>
      <c r="C29" s="101"/>
      <c r="D29" s="96">
        <v>0</v>
      </c>
      <c r="E29" s="101"/>
      <c r="F29" s="92">
        <f t="shared" si="0"/>
        <v>13788.92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170198.02</v>
      </c>
      <c r="C30" s="102"/>
      <c r="D30" s="96">
        <v>0</v>
      </c>
      <c r="E30" s="102"/>
      <c r="F30" s="97">
        <f t="shared" si="0"/>
        <v>170198.02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103656.63</v>
      </c>
      <c r="C32" s="102"/>
      <c r="D32" s="88">
        <v>0</v>
      </c>
      <c r="E32" s="102"/>
      <c r="F32" s="103">
        <f t="shared" si="0"/>
        <v>103656.63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1444475.23</v>
      </c>
      <c r="C33" s="94"/>
      <c r="D33" s="77">
        <f>SUM(D26:D32)</f>
        <v>0</v>
      </c>
      <c r="E33" s="94"/>
      <c r="F33" s="77">
        <f>SUM(F26:F32)</f>
        <v>1444475.23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3514997.0900000003</v>
      </c>
      <c r="C37" s="94"/>
      <c r="D37" s="105">
        <f>+D10+D23-D33-D35</f>
        <v>529711.97</v>
      </c>
      <c r="E37" s="94"/>
      <c r="F37" s="105">
        <f>+F10+F23-F33-F35</f>
        <v>4044709.06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 ht="25.5">
      <c r="A52" s="131" t="s">
        <v>54</v>
      </c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9" priority="6">
      <formula>$F32&lt;&gt;0</formula>
    </cfRule>
  </conditionalFormatting>
  <conditionalFormatting sqref="A21">
    <cfRule type="expression" dxfId="58" priority="5">
      <formula>$F21&lt;&gt;0</formula>
    </cfRule>
  </conditionalFormatting>
  <conditionalFormatting sqref="A46:F50">
    <cfRule type="expression" dxfId="57" priority="4">
      <formula>$F$21&lt;&gt;0</formula>
    </cfRule>
  </conditionalFormatting>
  <conditionalFormatting sqref="A45">
    <cfRule type="expression" dxfId="56" priority="3">
      <formula>$F$21&lt;&gt;0</formula>
    </cfRule>
  </conditionalFormatting>
  <conditionalFormatting sqref="A51">
    <cfRule type="expression" dxfId="55" priority="2">
      <formula>$F$32&lt;&gt;0</formula>
    </cfRule>
  </conditionalFormatting>
  <conditionalFormatting sqref="A52:F55">
    <cfRule type="expression" dxfId="54" priority="1">
      <formula>$F$32&lt;&gt;0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'[23]Contact Information'!C5</f>
        <v>PENSACOLA STATE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'[23]Contact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8749477.7699999996</v>
      </c>
      <c r="C10" s="76"/>
      <c r="D10" s="75">
        <v>277858.56</v>
      </c>
      <c r="E10" s="76"/>
      <c r="F10" s="77">
        <f>B10+D10</f>
        <v>9027336.3300000001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1812907.81</v>
      </c>
      <c r="C14" s="85"/>
      <c r="D14" s="86">
        <v>0</v>
      </c>
      <c r="E14" s="85"/>
      <c r="F14" s="84">
        <f>B14+D14</f>
        <v>1812907.81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42510.05</v>
      </c>
      <c r="C15" s="87"/>
      <c r="D15" s="86">
        <v>0</v>
      </c>
      <c r="E15" s="85"/>
      <c r="F15" s="84">
        <f>B15+D15</f>
        <v>42510.05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97519.2</v>
      </c>
      <c r="C16" s="87"/>
      <c r="D16" s="88">
        <v>0</v>
      </c>
      <c r="E16" s="85"/>
      <c r="F16" s="89">
        <f>B16+D16</f>
        <v>97519.2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1952937.06</v>
      </c>
      <c r="C17" s="91"/>
      <c r="D17" s="92">
        <f>SUM(D14:D16)</f>
        <v>0</v>
      </c>
      <c r="E17" s="91"/>
      <c r="F17" s="92">
        <f>B17+D17</f>
        <v>1952937.06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15654.32</v>
      </c>
      <c r="E19" s="94"/>
      <c r="F19" s="97">
        <f>B19+D19</f>
        <v>15654.32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1952937.06</v>
      </c>
      <c r="C23" s="94"/>
      <c r="D23" s="77">
        <f>D17+D19+D21</f>
        <v>15654.32</v>
      </c>
      <c r="E23" s="94"/>
      <c r="F23" s="77">
        <f>F17+F19+F21</f>
        <v>1968591.3800000001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1907661.54</v>
      </c>
      <c r="C26" s="94"/>
      <c r="D26" s="96">
        <v>0</v>
      </c>
      <c r="E26" s="94"/>
      <c r="F26" s="97">
        <f t="shared" ref="F26:F32" si="0">B26+D26</f>
        <v>1907661.54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662777.98</v>
      </c>
      <c r="C27" s="101"/>
      <c r="D27" s="96">
        <v>0</v>
      </c>
      <c r="E27" s="101"/>
      <c r="F27" s="92">
        <f t="shared" si="0"/>
        <v>662777.98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5665</v>
      </c>
      <c r="C28" s="101"/>
      <c r="D28" s="96">
        <v>0</v>
      </c>
      <c r="E28" s="101"/>
      <c r="F28" s="92">
        <f t="shared" si="0"/>
        <v>5665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289154.17</v>
      </c>
      <c r="C29" s="101"/>
      <c r="D29" s="96">
        <v>0</v>
      </c>
      <c r="E29" s="101"/>
      <c r="F29" s="92">
        <f t="shared" si="0"/>
        <v>289154.17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230509.88</v>
      </c>
      <c r="C30" s="102"/>
      <c r="D30" s="96">
        <v>0</v>
      </c>
      <c r="E30" s="102"/>
      <c r="F30" s="97">
        <f t="shared" si="0"/>
        <v>230509.88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9771.25</v>
      </c>
      <c r="C31" s="102"/>
      <c r="D31" s="96">
        <v>0</v>
      </c>
      <c r="E31" s="102"/>
      <c r="F31" s="97">
        <f t="shared" si="0"/>
        <v>9771.25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3105539.82</v>
      </c>
      <c r="C33" s="94"/>
      <c r="D33" s="77">
        <f>SUM(D26:D32)</f>
        <v>0</v>
      </c>
      <c r="E33" s="94"/>
      <c r="F33" s="77">
        <f>SUM(F26:F32)</f>
        <v>3105539.82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7596875.0099999998</v>
      </c>
      <c r="C37" s="94"/>
      <c r="D37" s="105">
        <f>+D10+D23-D33-D35</f>
        <v>293512.88</v>
      </c>
      <c r="E37" s="94"/>
      <c r="F37" s="105">
        <f>+F10+F23-F33-F35</f>
        <v>7890387.8900000006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3" priority="6">
      <formula>$F32&lt;&gt;0</formula>
    </cfRule>
  </conditionalFormatting>
  <conditionalFormatting sqref="A21">
    <cfRule type="expression" dxfId="52" priority="5">
      <formula>$F21&lt;&gt;0</formula>
    </cfRule>
  </conditionalFormatting>
  <conditionalFormatting sqref="A46:F50">
    <cfRule type="expression" dxfId="51" priority="4">
      <formula>$F$21&lt;&gt;0</formula>
    </cfRule>
  </conditionalFormatting>
  <conditionalFormatting sqref="A45">
    <cfRule type="expression" dxfId="50" priority="3">
      <formula>$F$21&lt;&gt;0</formula>
    </cfRule>
  </conditionalFormatting>
  <conditionalFormatting sqref="A51">
    <cfRule type="expression" dxfId="49" priority="2">
      <formula>$F$32&lt;&gt;0</formula>
    </cfRule>
  </conditionalFormatting>
  <conditionalFormatting sqref="A52:F55">
    <cfRule type="expression" dxfId="4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'[24]Contact Information'!C5</f>
        <v>POLK STATE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'[24]Contact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2369265.39</v>
      </c>
      <c r="C10" s="76"/>
      <c r="D10" s="75">
        <v>0</v>
      </c>
      <c r="E10" s="76"/>
      <c r="F10" s="77">
        <f>B10+D10</f>
        <v>2369265.39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1799686.95</v>
      </c>
      <c r="C14" s="85"/>
      <c r="D14" s="86">
        <v>0</v>
      </c>
      <c r="E14" s="85"/>
      <c r="F14" s="84">
        <f>B14+D14</f>
        <v>1799686.95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8889.8700000000008</v>
      </c>
      <c r="C15" s="87"/>
      <c r="D15" s="86">
        <v>0</v>
      </c>
      <c r="E15" s="85"/>
      <c r="F15" s="84">
        <f>B15+D15</f>
        <v>8889.8700000000008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288925.78000000003</v>
      </c>
      <c r="C16" s="87"/>
      <c r="D16" s="88">
        <v>0</v>
      </c>
      <c r="E16" s="85"/>
      <c r="F16" s="89">
        <f>B16+D16</f>
        <v>288925.78000000003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2097502.6</v>
      </c>
      <c r="C17" s="91"/>
      <c r="D17" s="92">
        <f>SUM(D14:D16)</f>
        <v>0</v>
      </c>
      <c r="E17" s="91"/>
      <c r="F17" s="92">
        <f>B17+D17</f>
        <v>2097502.6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2097502.6</v>
      </c>
      <c r="C23" s="94"/>
      <c r="D23" s="77">
        <f>D17+D19+D21</f>
        <v>0</v>
      </c>
      <c r="E23" s="94"/>
      <c r="F23" s="77">
        <f>F17+F19+F21</f>
        <v>2097502.6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457275.22</v>
      </c>
      <c r="C28" s="101"/>
      <c r="D28" s="96">
        <v>0</v>
      </c>
      <c r="E28" s="101"/>
      <c r="F28" s="92">
        <f t="shared" si="0"/>
        <v>457275.22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373015.43</v>
      </c>
      <c r="C29" s="101"/>
      <c r="D29" s="96">
        <v>0</v>
      </c>
      <c r="E29" s="101"/>
      <c r="F29" s="92">
        <f t="shared" si="0"/>
        <v>373015.43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393509.07</v>
      </c>
      <c r="C30" s="102"/>
      <c r="D30" s="96">
        <v>0</v>
      </c>
      <c r="E30" s="102"/>
      <c r="F30" s="97">
        <f t="shared" si="0"/>
        <v>393509.07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1801127.28</v>
      </c>
      <c r="C31" s="102"/>
      <c r="D31" s="96">
        <v>0</v>
      </c>
      <c r="E31" s="102"/>
      <c r="F31" s="97">
        <f t="shared" si="0"/>
        <v>1801127.28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3024927</v>
      </c>
      <c r="C33" s="94"/>
      <c r="D33" s="77">
        <f>SUM(D26:D32)</f>
        <v>0</v>
      </c>
      <c r="E33" s="94"/>
      <c r="F33" s="77">
        <f>SUM(F26:F32)</f>
        <v>3024927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1441840.9900000002</v>
      </c>
      <c r="C37" s="94"/>
      <c r="D37" s="105">
        <f>+D10+D23-D33-D35</f>
        <v>0</v>
      </c>
      <c r="E37" s="94"/>
      <c r="F37" s="105">
        <f>+F10+F23-F33-F35</f>
        <v>1441840.9900000002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47" priority="6">
      <formula>$F32&lt;&gt;0</formula>
    </cfRule>
  </conditionalFormatting>
  <conditionalFormatting sqref="A21">
    <cfRule type="expression" dxfId="46" priority="5">
      <formula>$F21&lt;&gt;0</formula>
    </cfRule>
  </conditionalFormatting>
  <conditionalFormatting sqref="A46:F50">
    <cfRule type="expression" dxfId="45" priority="4">
      <formula>$F$21&lt;&gt;0</formula>
    </cfRule>
  </conditionalFormatting>
  <conditionalFormatting sqref="A45">
    <cfRule type="expression" dxfId="44" priority="3">
      <formula>$F$21&lt;&gt;0</formula>
    </cfRule>
  </conditionalFormatting>
  <conditionalFormatting sqref="A51">
    <cfRule type="expression" dxfId="43" priority="2">
      <formula>$F$32&lt;&gt;0</formula>
    </cfRule>
  </conditionalFormatting>
  <conditionalFormatting sqref="A52:F55">
    <cfRule type="expression" dxfId="4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'[25]Contact Information'!C5</f>
        <v>ST. JOHNS RIVER STATE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'[25]Contact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3371131.8</v>
      </c>
      <c r="C10" s="76"/>
      <c r="D10" s="75">
        <v>0</v>
      </c>
      <c r="E10" s="76"/>
      <c r="F10" s="77">
        <f>B10+D10</f>
        <v>3371131.8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1411361.97</v>
      </c>
      <c r="C14" s="85"/>
      <c r="D14" s="86">
        <v>0</v>
      </c>
      <c r="E14" s="85"/>
      <c r="F14" s="84">
        <f>B14+D14</f>
        <v>1411361.97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12341.61</v>
      </c>
      <c r="C15" s="87"/>
      <c r="D15" s="86">
        <v>0</v>
      </c>
      <c r="E15" s="85"/>
      <c r="F15" s="84">
        <f>B15+D15</f>
        <v>12341.61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75115.12</v>
      </c>
      <c r="C16" s="87"/>
      <c r="D16" s="88">
        <v>0</v>
      </c>
      <c r="E16" s="85"/>
      <c r="F16" s="89">
        <f>B16+D16</f>
        <v>75115.12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1498818.7000000002</v>
      </c>
      <c r="C17" s="91"/>
      <c r="D17" s="92">
        <f>SUM(D14:D16)</f>
        <v>0</v>
      </c>
      <c r="E17" s="91"/>
      <c r="F17" s="92">
        <f>B17+D17</f>
        <v>1498818.7000000002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1498818.7000000002</v>
      </c>
      <c r="C23" s="94"/>
      <c r="D23" s="77">
        <f>D17+D19+D21</f>
        <v>0</v>
      </c>
      <c r="E23" s="94"/>
      <c r="F23" s="77">
        <f>F17+F19+F21</f>
        <v>1498818.7000000002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99788.08</v>
      </c>
      <c r="C27" s="101"/>
      <c r="D27" s="96">
        <v>0</v>
      </c>
      <c r="E27" s="101"/>
      <c r="F27" s="92">
        <f t="shared" si="0"/>
        <v>99788.08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20467.03</v>
      </c>
      <c r="C28" s="101"/>
      <c r="D28" s="96">
        <v>0</v>
      </c>
      <c r="E28" s="101"/>
      <c r="F28" s="92">
        <f t="shared" si="0"/>
        <v>20467.03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631658.05000000005</v>
      </c>
      <c r="C29" s="101"/>
      <c r="D29" s="96">
        <v>0</v>
      </c>
      <c r="E29" s="101"/>
      <c r="F29" s="92">
        <f t="shared" si="0"/>
        <v>631658.05000000005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f t="shared" si="0"/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751913.16</v>
      </c>
      <c r="C33" s="94"/>
      <c r="D33" s="77">
        <f>SUM(D26:D32)</f>
        <v>0</v>
      </c>
      <c r="E33" s="94"/>
      <c r="F33" s="77">
        <f>SUM(F26:F32)</f>
        <v>751913.16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4118037.34</v>
      </c>
      <c r="C37" s="94"/>
      <c r="D37" s="105">
        <f>+D10+D23-D33-D35</f>
        <v>0</v>
      </c>
      <c r="E37" s="94"/>
      <c r="F37" s="105">
        <f>+F10+F23-F33-F35</f>
        <v>4118037.34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41" priority="6">
      <formula>$F32&lt;&gt;0</formula>
    </cfRule>
  </conditionalFormatting>
  <conditionalFormatting sqref="A21">
    <cfRule type="expression" dxfId="40" priority="5">
      <formula>$F21&lt;&gt;0</formula>
    </cfRule>
  </conditionalFormatting>
  <conditionalFormatting sqref="A46:F50">
    <cfRule type="expression" dxfId="39" priority="4">
      <formula>$F$21&lt;&gt;0</formula>
    </cfRule>
  </conditionalFormatting>
  <conditionalFormatting sqref="A45">
    <cfRule type="expression" dxfId="38" priority="3">
      <formula>$F$21&lt;&gt;0</formula>
    </cfRule>
  </conditionalFormatting>
  <conditionalFormatting sqref="A51">
    <cfRule type="expression" dxfId="37" priority="2">
      <formula>$F$32&lt;&gt;0</formula>
    </cfRule>
  </conditionalFormatting>
  <conditionalFormatting sqref="A52:F55">
    <cfRule type="expression" dxfId="3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'[26]Contact Information'!C5</f>
        <v>ST. PETERSBURG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'[26]Contact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2533054.89</v>
      </c>
      <c r="C10" s="76"/>
      <c r="D10" s="75">
        <v>81214.960000000006</v>
      </c>
      <c r="E10" s="76"/>
      <c r="F10" s="77">
        <f>B10+D10</f>
        <v>2614269.85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6928373.54</v>
      </c>
      <c r="C14" s="85"/>
      <c r="D14" s="86">
        <v>0</v>
      </c>
      <c r="E14" s="85"/>
      <c r="F14" s="84">
        <f>B14+D14</f>
        <v>6928373.54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17265.310000000001</v>
      </c>
      <c r="C15" s="87"/>
      <c r="D15" s="86">
        <v>0</v>
      </c>
      <c r="E15" s="85"/>
      <c r="F15" s="84">
        <f>B15+D15</f>
        <v>17265.310000000001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1040917.89</v>
      </c>
      <c r="C16" s="87"/>
      <c r="D16" s="88">
        <v>0</v>
      </c>
      <c r="E16" s="85"/>
      <c r="F16" s="89">
        <f>B16+D16</f>
        <v>1040917.89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7986556.7399999993</v>
      </c>
      <c r="C17" s="91"/>
      <c r="D17" s="92">
        <f>SUM(D14:D16)</f>
        <v>0</v>
      </c>
      <c r="E17" s="91"/>
      <c r="F17" s="92">
        <f>B17+D17</f>
        <v>7986556.7399999993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65379.94</v>
      </c>
      <c r="E19" s="94"/>
      <c r="F19" s="97">
        <f>B19+D19</f>
        <v>65379.94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f>-239187.73+2000000</f>
        <v>1760812.27</v>
      </c>
      <c r="E21" s="94"/>
      <c r="F21" s="97">
        <f>D21</f>
        <v>1760812.27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7986556.7399999993</v>
      </c>
      <c r="C23" s="94"/>
      <c r="D23" s="77">
        <f>D17+D19+D21</f>
        <v>1826192.21</v>
      </c>
      <c r="E23" s="94"/>
      <c r="F23" s="77">
        <f>F17+F19+F21</f>
        <v>9812748.9499999993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4317849.55</v>
      </c>
      <c r="C26" s="94"/>
      <c r="D26" s="96">
        <v>0</v>
      </c>
      <c r="E26" s="94"/>
      <c r="F26" s="97">
        <f t="shared" ref="F26:F32" si="0">B26+D26</f>
        <v>4317849.55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51908.63</v>
      </c>
      <c r="C27" s="101"/>
      <c r="D27" s="96">
        <v>0</v>
      </c>
      <c r="E27" s="101"/>
      <c r="F27" s="92">
        <f t="shared" si="0"/>
        <v>51908.63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1341057.18</v>
      </c>
      <c r="C28" s="101"/>
      <c r="D28" s="96">
        <v>0</v>
      </c>
      <c r="E28" s="101"/>
      <c r="F28" s="92">
        <f t="shared" si="0"/>
        <v>1341057.18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406800.48</v>
      </c>
      <c r="C29" s="101"/>
      <c r="D29" s="96">
        <v>0</v>
      </c>
      <c r="E29" s="101"/>
      <c r="F29" s="92">
        <f t="shared" si="0"/>
        <v>406800.48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236024.11</v>
      </c>
      <c r="C30" s="102"/>
      <c r="D30" s="96">
        <v>0</v>
      </c>
      <c r="E30" s="102"/>
      <c r="F30" s="97">
        <f t="shared" si="0"/>
        <v>236024.11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1539158.62</v>
      </c>
      <c r="C31" s="102"/>
      <c r="D31" s="96">
        <v>0</v>
      </c>
      <c r="E31" s="102"/>
      <c r="F31" s="97">
        <f t="shared" si="0"/>
        <v>1539158.62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7892798.5700000003</v>
      </c>
      <c r="C33" s="94"/>
      <c r="D33" s="77">
        <f>SUM(D26:D32)</f>
        <v>0</v>
      </c>
      <c r="E33" s="94"/>
      <c r="F33" s="77">
        <f>SUM(F26:F32)</f>
        <v>7892798.5700000003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2271391.25</v>
      </c>
      <c r="C35" s="85"/>
      <c r="D35" s="86">
        <v>0</v>
      </c>
      <c r="E35" s="85"/>
      <c r="F35" s="84">
        <f>+B35+D35</f>
        <v>2271391.25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355421.80999999866</v>
      </c>
      <c r="C37" s="94"/>
      <c r="D37" s="105">
        <f>+D10+D23-D33-D35</f>
        <v>1907407.17</v>
      </c>
      <c r="E37" s="94"/>
      <c r="F37" s="105">
        <f>+F10+F23-F33-F35</f>
        <v>2262828.9799999986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 ht="12.75" customHeight="1">
      <c r="A46" s="131" t="s">
        <v>55</v>
      </c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35" priority="6">
      <formula>$F32&lt;&gt;0</formula>
    </cfRule>
  </conditionalFormatting>
  <conditionalFormatting sqref="A21">
    <cfRule type="expression" dxfId="34" priority="5">
      <formula>$F21&lt;&gt;0</formula>
    </cfRule>
  </conditionalFormatting>
  <conditionalFormatting sqref="A46:F50">
    <cfRule type="expression" dxfId="33" priority="4">
      <formula>$F$21&lt;&gt;0</formula>
    </cfRule>
  </conditionalFormatting>
  <conditionalFormatting sqref="A45">
    <cfRule type="expression" dxfId="32" priority="3">
      <formula>$F$21&lt;&gt;0</formula>
    </cfRule>
  </conditionalFormatting>
  <conditionalFormatting sqref="A51">
    <cfRule type="expression" dxfId="31" priority="2">
      <formula>$F$32&lt;&gt;0</formula>
    </cfRule>
  </conditionalFormatting>
  <conditionalFormatting sqref="A52:F55">
    <cfRule type="expression" dxfId="30" priority="1">
      <formula>$F$32&lt;&gt;0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'[27]Contact Information'!C5</f>
        <v>SANTA FE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'[27]Contact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6772655.46</v>
      </c>
      <c r="C10" s="76"/>
      <c r="D10" s="75">
        <v>995221.15</v>
      </c>
      <c r="E10" s="76"/>
      <c r="F10" s="77">
        <f>B10+D10</f>
        <v>7767876.6100000003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2988892.36</v>
      </c>
      <c r="C14" s="85"/>
      <c r="D14" s="86">
        <v>0</v>
      </c>
      <c r="E14" s="85"/>
      <c r="F14" s="84">
        <f>B14+D14</f>
        <v>2988892.36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f>B15+D15</f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151548.57999999999</v>
      </c>
      <c r="C16" s="87"/>
      <c r="D16" s="88">
        <v>0</v>
      </c>
      <c r="E16" s="85"/>
      <c r="F16" s="89">
        <f>B16+D16</f>
        <v>151548.57999999999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3140440.94</v>
      </c>
      <c r="C17" s="91"/>
      <c r="D17" s="92">
        <f>SUM(D14:D16)</f>
        <v>0</v>
      </c>
      <c r="E17" s="91"/>
      <c r="F17" s="92">
        <f>B17+D17</f>
        <v>3140440.94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3140440.94</v>
      </c>
      <c r="C23" s="94"/>
      <c r="D23" s="77">
        <f>D17+D19+D21</f>
        <v>0</v>
      </c>
      <c r="E23" s="94"/>
      <c r="F23" s="77">
        <f>F17+F19+F21</f>
        <v>3140440.94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f>0</f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f>792810.83</f>
        <v>792810.83</v>
      </c>
      <c r="C27" s="101"/>
      <c r="D27" s="96">
        <v>0</v>
      </c>
      <c r="E27" s="101"/>
      <c r="F27" s="92">
        <f t="shared" si="0"/>
        <v>792810.83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f>177273.57</f>
        <v>177273.57</v>
      </c>
      <c r="C28" s="101"/>
      <c r="D28" s="96">
        <v>0</v>
      </c>
      <c r="E28" s="101"/>
      <c r="F28" s="92">
        <f t="shared" si="0"/>
        <v>177273.57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f>771822.37</f>
        <v>771822.37</v>
      </c>
      <c r="C29" s="101"/>
      <c r="D29" s="96">
        <v>0</v>
      </c>
      <c r="E29" s="101"/>
      <c r="F29" s="92">
        <f t="shared" si="0"/>
        <v>771822.37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f t="shared" si="0"/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930</v>
      </c>
      <c r="E32" s="102"/>
      <c r="F32" s="103">
        <f t="shared" si="0"/>
        <v>930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1741906.77</v>
      </c>
      <c r="C33" s="94"/>
      <c r="D33" s="77">
        <f>SUM(D26:D32)</f>
        <v>930</v>
      </c>
      <c r="E33" s="94"/>
      <c r="F33" s="77">
        <f>SUM(F26:F32)</f>
        <v>1742836.77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f>1128825</f>
        <v>1128825</v>
      </c>
      <c r="C35" s="85"/>
      <c r="D35" s="86">
        <v>0</v>
      </c>
      <c r="E35" s="85"/>
      <c r="F35" s="84">
        <f>+B35+D35</f>
        <v>1128825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7042364.6300000008</v>
      </c>
      <c r="C37" s="94"/>
      <c r="D37" s="105">
        <f>+D10+D23-D33-D35</f>
        <v>994291.15</v>
      </c>
      <c r="E37" s="94"/>
      <c r="F37" s="105">
        <f>+F10+F23-F33-F35</f>
        <v>8036655.7800000012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 t="s">
        <v>56</v>
      </c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29" priority="6">
      <formula>$F32&lt;&gt;0</formula>
    </cfRule>
  </conditionalFormatting>
  <conditionalFormatting sqref="A21">
    <cfRule type="expression" dxfId="28" priority="5">
      <formula>$F21&lt;&gt;0</formula>
    </cfRule>
  </conditionalFormatting>
  <conditionalFormatting sqref="A46:F50">
    <cfRule type="expression" dxfId="27" priority="4">
      <formula>$F$21&lt;&gt;0</formula>
    </cfRule>
  </conditionalFormatting>
  <conditionalFormatting sqref="A45">
    <cfRule type="expression" dxfId="26" priority="3">
      <formula>$F$21&lt;&gt;0</formula>
    </cfRule>
  </conditionalFormatting>
  <conditionalFormatting sqref="A51">
    <cfRule type="expression" dxfId="25" priority="2">
      <formula>$F$32&lt;&gt;0</formula>
    </cfRule>
  </conditionalFormatting>
  <conditionalFormatting sqref="A52:F55">
    <cfRule type="expression" dxfId="24" priority="1">
      <formula>$F$32&lt;&gt;0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'[28]Contact Information'!C5</f>
        <v>SEMINOLE STATE COLLEGE OF FLORIDA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142"/>
      <c r="B5" s="64"/>
      <c r="C5" s="64"/>
      <c r="D5" s="64"/>
      <c r="E5" s="65" t="s">
        <v>2</v>
      </c>
      <c r="F5" s="66" t="str">
        <f>'[28]Contact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7607874.9100000001</v>
      </c>
      <c r="C10" s="76"/>
      <c r="D10" s="75">
        <v>1906354.56</v>
      </c>
      <c r="E10" s="76"/>
      <c r="F10" s="77">
        <f>B10+D10</f>
        <v>9514229.4700000007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3000116.29</v>
      </c>
      <c r="C14" s="85"/>
      <c r="D14" s="86">
        <v>0</v>
      </c>
      <c r="E14" s="85"/>
      <c r="F14" s="84">
        <f>B14+D14</f>
        <v>3000116.29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29919.75</v>
      </c>
      <c r="C15" s="87"/>
      <c r="D15" s="86">
        <v>0</v>
      </c>
      <c r="E15" s="85"/>
      <c r="F15" s="84">
        <f>B15+D15</f>
        <v>29919.75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269898.53999999998</v>
      </c>
      <c r="C16" s="87"/>
      <c r="D16" s="88">
        <v>0</v>
      </c>
      <c r="E16" s="85"/>
      <c r="F16" s="89">
        <f>B16+D16</f>
        <v>269898.53999999998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3299934.58</v>
      </c>
      <c r="C17" s="91"/>
      <c r="D17" s="92">
        <f>SUM(D14:D16)</f>
        <v>0</v>
      </c>
      <c r="E17" s="91"/>
      <c r="F17" s="92">
        <f>B17+D17</f>
        <v>3299934.58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15181.3</v>
      </c>
      <c r="E19" s="94"/>
      <c r="F19" s="97">
        <f>B19+D19</f>
        <v>15181.3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3299934.58</v>
      </c>
      <c r="C23" s="94"/>
      <c r="D23" s="77">
        <f>D17+D19+D21</f>
        <v>15181.3</v>
      </c>
      <c r="E23" s="94"/>
      <c r="F23" s="77">
        <f>F17+F19+F21</f>
        <v>3315115.88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125">
        <v>539235.04</v>
      </c>
      <c r="C26" s="94"/>
      <c r="D26" s="96">
        <v>0</v>
      </c>
      <c r="E26" s="94"/>
      <c r="F26" s="97">
        <f t="shared" ref="F26:F32" si="0">B26+D26</f>
        <v>539235.04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125">
        <v>480915.23999999993</v>
      </c>
      <c r="C27" s="101"/>
      <c r="D27" s="96">
        <v>0</v>
      </c>
      <c r="E27" s="101"/>
      <c r="F27" s="92">
        <f t="shared" si="0"/>
        <v>480915.23999999993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125">
        <v>1081082.04</v>
      </c>
      <c r="C28" s="101"/>
      <c r="D28" s="96">
        <v>0</v>
      </c>
      <c r="E28" s="101"/>
      <c r="F28" s="92">
        <f t="shared" si="0"/>
        <v>1081082.04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125">
        <v>150706.64000000001</v>
      </c>
      <c r="C29" s="101"/>
      <c r="D29" s="96">
        <v>0</v>
      </c>
      <c r="E29" s="101"/>
      <c r="F29" s="92">
        <f t="shared" si="0"/>
        <v>150706.64000000001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125">
        <v>108039.61</v>
      </c>
      <c r="C30" s="102"/>
      <c r="D30" s="96">
        <v>0</v>
      </c>
      <c r="E30" s="102"/>
      <c r="F30" s="97">
        <f t="shared" si="0"/>
        <v>108039.61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125">
        <v>33500</v>
      </c>
      <c r="C31" s="102"/>
      <c r="D31" s="96">
        <v>0</v>
      </c>
      <c r="E31" s="102"/>
      <c r="F31" s="97">
        <f t="shared" si="0"/>
        <v>33500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126">
        <v>316.5</v>
      </c>
      <c r="C32" s="102"/>
      <c r="D32" s="88">
        <v>0</v>
      </c>
      <c r="E32" s="102"/>
      <c r="F32" s="103">
        <f t="shared" si="0"/>
        <v>316.5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2393795.0700000003</v>
      </c>
      <c r="C33" s="94"/>
      <c r="D33" s="77">
        <f>SUM(D26:D32)</f>
        <v>0</v>
      </c>
      <c r="E33" s="94"/>
      <c r="F33" s="77">
        <f>SUM(F26:F32)</f>
        <v>2393795.0700000003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383050</v>
      </c>
      <c r="C35" s="85"/>
      <c r="D35" s="86">
        <v>0</v>
      </c>
      <c r="E35" s="85"/>
      <c r="F35" s="84">
        <f>+B35+D35</f>
        <v>383050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8130964.4199999999</v>
      </c>
      <c r="C37" s="94"/>
      <c r="D37" s="105">
        <f>+D10+D23-D33-D35</f>
        <v>1921535.86</v>
      </c>
      <c r="E37" s="94"/>
      <c r="F37" s="105">
        <f>+F10+F23-F33-F35</f>
        <v>10052500.280000001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 t="s">
        <v>57</v>
      </c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23" priority="6">
      <formula>$F32&lt;&gt;0</formula>
    </cfRule>
  </conditionalFormatting>
  <conditionalFormatting sqref="A21">
    <cfRule type="expression" dxfId="22" priority="5">
      <formula>$F21&lt;&gt;0</formula>
    </cfRule>
  </conditionalFormatting>
  <conditionalFormatting sqref="A46:F50">
    <cfRule type="expression" dxfId="21" priority="4">
      <formula>$F$21&lt;&gt;0</formula>
    </cfRule>
  </conditionalFormatting>
  <conditionalFormatting sqref="A45">
    <cfRule type="expression" dxfId="20" priority="3">
      <formula>$F$21&lt;&gt;0</formula>
    </cfRule>
  </conditionalFormatting>
  <conditionalFormatting sqref="A51">
    <cfRule type="expression" dxfId="19" priority="2">
      <formula>$F$32&lt;&gt;0</formula>
    </cfRule>
  </conditionalFormatting>
  <conditionalFormatting sqref="A52:F55">
    <cfRule type="expression" dxfId="18" priority="1">
      <formula>$F$32&lt;&gt;0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2"/>
  <sheetViews>
    <sheetView zoomScale="90" zoomScaleNormal="90" zoomScaleSheetLayoutView="90" workbookViewId="0"/>
  </sheetViews>
  <sheetFormatPr defaultColWidth="12.42578125" defaultRowHeight="12.75"/>
  <cols>
    <col min="1" max="1" width="46.85546875" style="153" customWidth="1"/>
    <col min="2" max="2" width="17.7109375" style="153" customWidth="1"/>
    <col min="3" max="3" width="1" style="153" customWidth="1"/>
    <col min="4" max="4" width="18.7109375" style="153" customWidth="1"/>
    <col min="5" max="5" width="1" style="153" customWidth="1"/>
    <col min="6" max="6" width="21" style="153" customWidth="1"/>
    <col min="7" max="7" width="35.28515625" style="153" customWidth="1"/>
    <col min="8" max="14" width="12.42578125" style="153"/>
    <col min="15" max="15" width="12.42578125" style="153" customWidth="1"/>
    <col min="16" max="16384" width="12.42578125" style="153"/>
  </cols>
  <sheetData>
    <row r="1" spans="1:7">
      <c r="A1" s="141" t="str">
        <f>'[29]Contact Information'!C5</f>
        <v>SOUTH FLORIDA STATE COLLEGE</v>
      </c>
      <c r="B1" s="141"/>
      <c r="C1" s="141"/>
      <c r="D1" s="141"/>
      <c r="E1" s="141"/>
      <c r="F1" s="141"/>
      <c r="G1" s="170"/>
    </row>
    <row r="2" spans="1:7">
      <c r="A2" s="141" t="s">
        <v>0</v>
      </c>
      <c r="B2" s="141"/>
      <c r="C2" s="141"/>
      <c r="D2" s="141"/>
      <c r="E2" s="141"/>
      <c r="F2" s="141"/>
    </row>
    <row r="3" spans="1:7">
      <c r="A3" s="141" t="s">
        <v>1</v>
      </c>
      <c r="B3" s="141"/>
      <c r="C3" s="141"/>
      <c r="D3" s="141"/>
      <c r="E3" s="141"/>
      <c r="F3" s="141"/>
    </row>
    <row r="4" spans="1:7" ht="14.1" customHeight="1">
      <c r="A4" s="141" t="s">
        <v>40</v>
      </c>
      <c r="B4" s="141"/>
      <c r="C4" s="141"/>
      <c r="D4" s="141"/>
      <c r="E4" s="141"/>
      <c r="F4" s="141"/>
    </row>
    <row r="5" spans="1:7" ht="14.1" customHeight="1">
      <c r="A5" s="142"/>
      <c r="B5" s="142"/>
      <c r="C5" s="142"/>
      <c r="D5" s="171" t="s">
        <v>2</v>
      </c>
      <c r="F5" s="153" t="str">
        <f>'[29]Contact Information'!C3</f>
        <v>2017.v04</v>
      </c>
    </row>
    <row r="6" spans="1:7" s="151" customFormat="1">
      <c r="A6" s="143"/>
      <c r="B6" s="172" t="s">
        <v>3</v>
      </c>
      <c r="C6" s="143"/>
      <c r="D6" s="172" t="s">
        <v>4</v>
      </c>
      <c r="E6" s="143"/>
      <c r="F6" s="173"/>
    </row>
    <row r="7" spans="1:7" s="151" customFormat="1">
      <c r="A7" s="144"/>
      <c r="B7" s="172" t="s">
        <v>5</v>
      </c>
      <c r="C7" s="143"/>
      <c r="D7" s="172" t="s">
        <v>6</v>
      </c>
      <c r="E7" s="143"/>
      <c r="F7" s="172" t="s">
        <v>7</v>
      </c>
    </row>
    <row r="8" spans="1:7" s="151" customFormat="1">
      <c r="A8" s="145"/>
      <c r="B8" s="174" t="s">
        <v>8</v>
      </c>
      <c r="C8" s="143"/>
      <c r="D8" s="175" t="s">
        <v>9</v>
      </c>
      <c r="E8" s="143"/>
      <c r="F8" s="175" t="s">
        <v>10</v>
      </c>
    </row>
    <row r="9" spans="1:7" s="151" customFormat="1" ht="6.75" customHeight="1">
      <c r="A9" s="142"/>
      <c r="B9" s="145"/>
      <c r="C9" s="143"/>
      <c r="D9" s="176"/>
      <c r="E9" s="143"/>
      <c r="F9" s="143"/>
    </row>
    <row r="10" spans="1:7" s="151" customFormat="1">
      <c r="A10" s="144" t="s">
        <v>42</v>
      </c>
      <c r="B10" s="177">
        <v>447667.48</v>
      </c>
      <c r="C10" s="178"/>
      <c r="D10" s="177">
        <v>0</v>
      </c>
      <c r="E10" s="178"/>
      <c r="F10" s="179">
        <f>B10+D10</f>
        <v>447667.48</v>
      </c>
    </row>
    <row r="11" spans="1:7" s="151" customFormat="1" ht="6.75" customHeight="1">
      <c r="A11" s="145"/>
      <c r="B11" s="180"/>
      <c r="C11" s="181"/>
      <c r="D11" s="182"/>
      <c r="E11" s="181"/>
      <c r="F11" s="182"/>
    </row>
    <row r="12" spans="1:7" s="151" customFormat="1">
      <c r="A12" s="146" t="s">
        <v>11</v>
      </c>
    </row>
    <row r="13" spans="1:7" s="151" customFormat="1">
      <c r="A13" s="144" t="s">
        <v>12</v>
      </c>
      <c r="G13" s="183" t="s">
        <v>43</v>
      </c>
    </row>
    <row r="14" spans="1:7" s="151" customFormat="1">
      <c r="A14" s="147" t="s">
        <v>13</v>
      </c>
      <c r="B14" s="184">
        <v>290907.06</v>
      </c>
      <c r="C14" s="185"/>
      <c r="D14" s="186">
        <v>0</v>
      </c>
      <c r="E14" s="185"/>
      <c r="F14" s="184">
        <f>B14+D14</f>
        <v>290907.06</v>
      </c>
      <c r="G14" s="187"/>
    </row>
    <row r="15" spans="1:7" s="151" customFormat="1">
      <c r="A15" s="147" t="s">
        <v>14</v>
      </c>
      <c r="B15" s="184">
        <v>24743.500000000007</v>
      </c>
      <c r="C15" s="188"/>
      <c r="D15" s="186">
        <v>0</v>
      </c>
      <c r="E15" s="185"/>
      <c r="F15" s="184">
        <f>B15+D15</f>
        <v>24743.500000000007</v>
      </c>
      <c r="G15" s="187"/>
    </row>
    <row r="16" spans="1:7" s="151" customFormat="1">
      <c r="A16" s="147" t="s">
        <v>15</v>
      </c>
      <c r="B16" s="184">
        <v>25033.86</v>
      </c>
      <c r="C16" s="188"/>
      <c r="D16" s="189">
        <v>0</v>
      </c>
      <c r="E16" s="185"/>
      <c r="F16" s="190">
        <f>B16+D16</f>
        <v>25033.86</v>
      </c>
      <c r="G16" s="187"/>
    </row>
    <row r="17" spans="1:7" s="151" customFormat="1">
      <c r="A17" s="147" t="s">
        <v>16</v>
      </c>
      <c r="B17" s="191">
        <f>SUM(B14:B16)</f>
        <v>340684.42</v>
      </c>
      <c r="C17" s="192"/>
      <c r="D17" s="193">
        <f>SUM(D14:D16)</f>
        <v>0</v>
      </c>
      <c r="E17" s="192"/>
      <c r="F17" s="193">
        <f>B17+D17</f>
        <v>340684.42</v>
      </c>
      <c r="G17" s="187"/>
    </row>
    <row r="18" spans="1:7" s="151" customFormat="1" ht="6.75" customHeight="1">
      <c r="A18" s="145"/>
      <c r="B18" s="194"/>
      <c r="C18" s="195"/>
      <c r="D18" s="182"/>
      <c r="E18" s="195"/>
      <c r="F18" s="182"/>
      <c r="G18" s="187"/>
    </row>
    <row r="19" spans="1:7" s="151" customFormat="1">
      <c r="A19" s="145" t="s">
        <v>17</v>
      </c>
      <c r="B19" s="196">
        <v>3293.69</v>
      </c>
      <c r="C19" s="195"/>
      <c r="D19" s="197">
        <v>0</v>
      </c>
      <c r="E19" s="195"/>
      <c r="F19" s="198">
        <f>B19+D19</f>
        <v>3293.69</v>
      </c>
      <c r="G19" s="187"/>
    </row>
    <row r="20" spans="1:7" s="151" customFormat="1" ht="6.75" customHeight="1">
      <c r="A20" s="145"/>
      <c r="B20" s="180"/>
      <c r="C20" s="195"/>
      <c r="D20" s="182"/>
      <c r="E20" s="195"/>
      <c r="F20" s="182"/>
      <c r="G20" s="187"/>
    </row>
    <row r="21" spans="1:7" s="151" customFormat="1">
      <c r="A21" s="148" t="s">
        <v>18</v>
      </c>
      <c r="B21" s="199" t="s">
        <v>19</v>
      </c>
      <c r="C21" s="195"/>
      <c r="D21" s="197">
        <v>0</v>
      </c>
      <c r="E21" s="195"/>
      <c r="F21" s="198">
        <f>D21</f>
        <v>0</v>
      </c>
      <c r="G21" s="187"/>
    </row>
    <row r="22" spans="1:7" s="151" customFormat="1" ht="6.75" customHeight="1">
      <c r="A22" s="144"/>
      <c r="B22" s="180"/>
      <c r="C22" s="195"/>
      <c r="D22" s="182"/>
      <c r="E22" s="195"/>
      <c r="F22" s="182"/>
      <c r="G22" s="187"/>
    </row>
    <row r="23" spans="1:7" s="151" customFormat="1">
      <c r="A23" s="144" t="s">
        <v>20</v>
      </c>
      <c r="B23" s="200">
        <f>B17+B19</f>
        <v>343978.11</v>
      </c>
      <c r="C23" s="195"/>
      <c r="D23" s="179">
        <f>D17+D19+D21</f>
        <v>0</v>
      </c>
      <c r="E23" s="195"/>
      <c r="F23" s="179">
        <f>F17+F19+F21</f>
        <v>343978.11</v>
      </c>
      <c r="G23" s="187"/>
    </row>
    <row r="24" spans="1:7" s="151" customFormat="1" ht="6.75" customHeight="1">
      <c r="A24" s="144"/>
      <c r="G24" s="187"/>
    </row>
    <row r="25" spans="1:7" s="151" customFormat="1">
      <c r="A25" s="146" t="s">
        <v>21</v>
      </c>
      <c r="G25" s="187"/>
    </row>
    <row r="26" spans="1:7" s="151" customFormat="1">
      <c r="A26" s="145" t="s">
        <v>22</v>
      </c>
      <c r="B26" s="197">
        <v>0</v>
      </c>
      <c r="C26" s="195"/>
      <c r="D26" s="197">
        <v>0</v>
      </c>
      <c r="E26" s="195"/>
      <c r="F26" s="198">
        <f t="shared" ref="F26:F32" si="0">B26+D26</f>
        <v>0</v>
      </c>
      <c r="G26" s="187"/>
    </row>
    <row r="27" spans="1:7" s="151" customFormat="1">
      <c r="A27" s="147" t="s">
        <v>23</v>
      </c>
      <c r="B27" s="197">
        <v>0</v>
      </c>
      <c r="C27" s="201"/>
      <c r="D27" s="197">
        <v>0</v>
      </c>
      <c r="E27" s="201"/>
      <c r="F27" s="193">
        <f t="shared" si="0"/>
        <v>0</v>
      </c>
      <c r="G27" s="187"/>
    </row>
    <row r="28" spans="1:7" s="151" customFormat="1">
      <c r="A28" s="147" t="s">
        <v>24</v>
      </c>
      <c r="B28" s="197">
        <v>0</v>
      </c>
      <c r="C28" s="201"/>
      <c r="D28" s="197">
        <v>0</v>
      </c>
      <c r="E28" s="201"/>
      <c r="F28" s="193">
        <f t="shared" si="0"/>
        <v>0</v>
      </c>
      <c r="G28" s="187"/>
    </row>
    <row r="29" spans="1:7" s="151" customFormat="1">
      <c r="A29" s="147" t="s">
        <v>25</v>
      </c>
      <c r="B29" s="197">
        <f>60480.9+60363.55+22824.99+1484.37+19526.89</f>
        <v>164680.70000000001</v>
      </c>
      <c r="C29" s="201"/>
      <c r="D29" s="197">
        <v>0</v>
      </c>
      <c r="E29" s="201"/>
      <c r="F29" s="193">
        <f t="shared" si="0"/>
        <v>164680.70000000001</v>
      </c>
      <c r="G29" s="187"/>
    </row>
    <row r="30" spans="1:7" s="151" customFormat="1">
      <c r="A30" s="145" t="s">
        <v>26</v>
      </c>
      <c r="B30" s="197">
        <f>2544+246.15</f>
        <v>2790.15</v>
      </c>
      <c r="C30" s="202"/>
      <c r="D30" s="197">
        <v>0</v>
      </c>
      <c r="E30" s="202"/>
      <c r="F30" s="198">
        <f t="shared" si="0"/>
        <v>2790.15</v>
      </c>
      <c r="G30" s="187"/>
    </row>
    <row r="31" spans="1:7" s="151" customFormat="1">
      <c r="A31" s="145" t="s">
        <v>27</v>
      </c>
      <c r="B31" s="197">
        <v>0</v>
      </c>
      <c r="C31" s="202"/>
      <c r="D31" s="197">
        <v>0</v>
      </c>
      <c r="E31" s="202"/>
      <c r="F31" s="198">
        <f t="shared" si="0"/>
        <v>0</v>
      </c>
      <c r="G31" s="187"/>
    </row>
    <row r="32" spans="1:7" s="151" customFormat="1">
      <c r="A32" s="148" t="s">
        <v>28</v>
      </c>
      <c r="B32" s="189">
        <v>0</v>
      </c>
      <c r="C32" s="202"/>
      <c r="D32" s="189">
        <v>0</v>
      </c>
      <c r="E32" s="202"/>
      <c r="F32" s="203">
        <f t="shared" si="0"/>
        <v>0</v>
      </c>
      <c r="G32" s="187"/>
    </row>
    <row r="33" spans="1:7" s="151" customFormat="1">
      <c r="A33" s="144" t="s">
        <v>29</v>
      </c>
      <c r="B33" s="200">
        <f>SUM(B26:B32)</f>
        <v>167470.85</v>
      </c>
      <c r="C33" s="195"/>
      <c r="D33" s="179">
        <f>SUM(D26:D32)</f>
        <v>0</v>
      </c>
      <c r="E33" s="195"/>
      <c r="F33" s="179">
        <f>SUM(F26:F32)</f>
        <v>167470.85</v>
      </c>
      <c r="G33" s="187"/>
    </row>
    <row r="34" spans="1:7" s="151" customFormat="1" ht="6.75" customHeight="1">
      <c r="A34" s="144"/>
      <c r="B34" s="180"/>
      <c r="C34" s="195"/>
      <c r="D34" s="182"/>
      <c r="E34" s="195"/>
      <c r="F34" s="182"/>
      <c r="G34" s="187"/>
    </row>
    <row r="35" spans="1:7" s="151" customFormat="1">
      <c r="A35" s="149" t="s">
        <v>30</v>
      </c>
      <c r="B35" s="186">
        <v>0</v>
      </c>
      <c r="C35" s="185"/>
      <c r="D35" s="186">
        <v>0</v>
      </c>
      <c r="E35" s="185"/>
      <c r="F35" s="184">
        <f>+B35+D35</f>
        <v>0</v>
      </c>
      <c r="G35" s="187"/>
    </row>
    <row r="36" spans="1:7" s="151" customFormat="1" ht="6.75" customHeight="1">
      <c r="A36" s="144"/>
      <c r="B36" s="180"/>
      <c r="C36" s="195"/>
      <c r="D36" s="182"/>
      <c r="E36" s="195"/>
      <c r="F36" s="182"/>
      <c r="G36" s="187"/>
    </row>
    <row r="37" spans="1:7" s="151" customFormat="1" ht="13.5" thickBot="1">
      <c r="A37" s="144" t="s">
        <v>44</v>
      </c>
      <c r="B37" s="204">
        <f>+B10+B23-B33-B35</f>
        <v>624174.74</v>
      </c>
      <c r="C37" s="195"/>
      <c r="D37" s="204">
        <f>+D10+D23-D33-D35</f>
        <v>0</v>
      </c>
      <c r="E37" s="195"/>
      <c r="F37" s="204">
        <f>+F10+F23-F33-F35</f>
        <v>624174.74</v>
      </c>
      <c r="G37" s="187"/>
    </row>
    <row r="38" spans="1:7" s="151" customFormat="1" ht="5.25" customHeight="1" thickTop="1">
      <c r="A38" s="150"/>
      <c r="B38" s="205"/>
      <c r="C38" s="143"/>
      <c r="D38" s="150"/>
      <c r="E38" s="150"/>
      <c r="F38" s="150"/>
      <c r="G38" s="206"/>
    </row>
    <row r="39" spans="1:7" s="151" customFormat="1" ht="12.75" customHeight="1">
      <c r="A39" s="138" t="s">
        <v>63</v>
      </c>
      <c r="B39" s="130"/>
      <c r="C39" s="130"/>
      <c r="D39" s="130"/>
      <c r="E39" s="130"/>
      <c r="F39" s="130"/>
      <c r="G39" s="206"/>
    </row>
    <row r="40" spans="1:7" s="151" customFormat="1" ht="14.25">
      <c r="A40" s="138" t="s">
        <v>64</v>
      </c>
      <c r="B40" s="130"/>
      <c r="C40" s="130"/>
      <c r="D40" s="130"/>
      <c r="E40" s="130"/>
      <c r="F40" s="130"/>
      <c r="G40" s="206"/>
    </row>
    <row r="41" spans="1:7" s="151" customFormat="1" ht="14.25">
      <c r="A41" s="138" t="s">
        <v>65</v>
      </c>
      <c r="B41" s="138"/>
      <c r="C41" s="138"/>
      <c r="D41" s="138"/>
      <c r="E41" s="138"/>
      <c r="F41" s="138"/>
      <c r="G41" s="206"/>
    </row>
    <row r="42" spans="1:7" s="151" customFormat="1" ht="14.25">
      <c r="A42" s="138" t="s">
        <v>66</v>
      </c>
      <c r="B42" s="138"/>
      <c r="C42" s="138"/>
      <c r="D42" s="138"/>
      <c r="E42" s="138"/>
      <c r="F42" s="138"/>
      <c r="G42" s="206"/>
    </row>
    <row r="43" spans="1:7" s="151" customFormat="1" ht="14.25">
      <c r="A43" s="138" t="s">
        <v>67</v>
      </c>
      <c r="B43" s="138"/>
      <c r="C43" s="138"/>
      <c r="D43" s="138"/>
      <c r="E43" s="138"/>
      <c r="F43" s="138"/>
      <c r="G43" s="206"/>
    </row>
    <row r="44" spans="1:7" s="151" customFormat="1" ht="7.5" customHeight="1">
      <c r="G44" s="206"/>
    </row>
    <row r="45" spans="1:7">
      <c r="A45" s="152" t="s">
        <v>31</v>
      </c>
      <c r="G45" s="207"/>
    </row>
    <row r="46" spans="1:7">
      <c r="A46" s="131"/>
      <c r="B46" s="131"/>
      <c r="C46" s="131"/>
      <c r="D46" s="131"/>
      <c r="E46" s="131"/>
      <c r="F46" s="131"/>
      <c r="G46" s="207"/>
    </row>
    <row r="47" spans="1:7">
      <c r="A47" s="131"/>
      <c r="B47" s="131"/>
      <c r="C47" s="131"/>
      <c r="D47" s="131"/>
      <c r="E47" s="131"/>
      <c r="F47" s="131"/>
      <c r="G47" s="207"/>
    </row>
    <row r="48" spans="1:7">
      <c r="A48" s="131"/>
      <c r="B48" s="131"/>
      <c r="C48" s="131"/>
      <c r="D48" s="131"/>
      <c r="E48" s="131"/>
      <c r="F48" s="131"/>
      <c r="G48" s="207"/>
    </row>
    <row r="49" spans="1:7">
      <c r="A49" s="131"/>
      <c r="B49" s="131"/>
      <c r="C49" s="131"/>
      <c r="D49" s="131"/>
      <c r="E49" s="131"/>
      <c r="F49" s="131"/>
      <c r="G49" s="207"/>
    </row>
    <row r="50" spans="1:7">
      <c r="A50" s="131"/>
      <c r="B50" s="131"/>
      <c r="C50" s="131"/>
      <c r="D50" s="131"/>
      <c r="E50" s="131"/>
      <c r="F50" s="131"/>
      <c r="G50" s="207"/>
    </row>
    <row r="51" spans="1:7">
      <c r="A51" s="152" t="s">
        <v>32</v>
      </c>
      <c r="G51" s="207"/>
    </row>
    <row r="52" spans="1:7">
      <c r="A52" s="131"/>
      <c r="B52" s="131"/>
      <c r="C52" s="131"/>
      <c r="D52" s="131"/>
      <c r="E52" s="131"/>
      <c r="F52" s="131"/>
      <c r="G52" s="207"/>
    </row>
    <row r="53" spans="1:7">
      <c r="A53" s="131"/>
      <c r="B53" s="131"/>
      <c r="C53" s="131"/>
      <c r="D53" s="131"/>
      <c r="E53" s="131"/>
      <c r="F53" s="131"/>
      <c r="G53" s="207"/>
    </row>
    <row r="54" spans="1:7">
      <c r="A54" s="131"/>
      <c r="B54" s="131"/>
      <c r="C54" s="131"/>
      <c r="D54" s="131"/>
      <c r="E54" s="131"/>
      <c r="F54" s="131"/>
      <c r="G54" s="207"/>
    </row>
    <row r="55" spans="1:7">
      <c r="A55" s="131"/>
      <c r="B55" s="131"/>
      <c r="C55" s="131"/>
      <c r="D55" s="131"/>
      <c r="E55" s="131"/>
      <c r="F55" s="131"/>
      <c r="G55" s="207"/>
    </row>
    <row r="58" spans="1:7">
      <c r="A58" s="141" t="s">
        <v>33</v>
      </c>
      <c r="B58" s="187"/>
      <c r="C58" s="187"/>
      <c r="D58" s="187"/>
      <c r="E58" s="187"/>
      <c r="F58" s="187"/>
    </row>
    <row r="59" spans="1:7">
      <c r="B59" s="187"/>
      <c r="C59" s="187"/>
      <c r="D59" s="187"/>
      <c r="E59" s="187"/>
      <c r="F59" s="187"/>
    </row>
    <row r="60" spans="1:7">
      <c r="B60" s="187"/>
      <c r="C60" s="187"/>
      <c r="D60" s="187"/>
      <c r="E60" s="187"/>
      <c r="F60" s="187"/>
    </row>
    <row r="61" spans="1:7">
      <c r="B61" s="187"/>
      <c r="C61" s="187"/>
      <c r="D61" s="187"/>
      <c r="E61" s="187"/>
      <c r="F61" s="187"/>
    </row>
    <row r="62" spans="1:7">
      <c r="B62" s="187"/>
      <c r="C62" s="187"/>
      <c r="D62" s="187"/>
      <c r="E62" s="187"/>
      <c r="F62" s="187"/>
    </row>
    <row r="63" spans="1:7">
      <c r="B63" s="187"/>
      <c r="C63" s="187"/>
      <c r="D63" s="187"/>
      <c r="E63" s="187"/>
      <c r="F63" s="187"/>
    </row>
    <row r="64" spans="1:7">
      <c r="B64" s="187"/>
      <c r="C64" s="187"/>
      <c r="D64" s="187"/>
      <c r="E64" s="187"/>
      <c r="F64" s="187"/>
    </row>
    <row r="65" spans="2:6">
      <c r="B65" s="187"/>
      <c r="C65" s="187"/>
      <c r="D65" s="187"/>
      <c r="E65" s="187"/>
      <c r="F65" s="187"/>
    </row>
    <row r="66" spans="2:6">
      <c r="B66" s="187"/>
      <c r="C66" s="187"/>
      <c r="D66" s="187"/>
      <c r="E66" s="187"/>
      <c r="F66" s="187"/>
    </row>
    <row r="67" spans="2:6">
      <c r="B67" s="187"/>
      <c r="C67" s="187"/>
      <c r="D67" s="187"/>
      <c r="E67" s="187"/>
      <c r="F67" s="187"/>
    </row>
    <row r="68" spans="2:6">
      <c r="B68" s="187"/>
      <c r="C68" s="187"/>
      <c r="D68" s="187"/>
      <c r="E68" s="187"/>
      <c r="F68" s="187"/>
    </row>
    <row r="69" spans="2:6">
      <c r="B69" s="187"/>
      <c r="C69" s="187"/>
      <c r="D69" s="187"/>
      <c r="E69" s="187"/>
      <c r="F69" s="187"/>
    </row>
    <row r="70" spans="2:6">
      <c r="B70" s="187"/>
      <c r="C70" s="187"/>
      <c r="D70" s="187"/>
      <c r="E70" s="187"/>
      <c r="F70" s="187"/>
    </row>
    <row r="71" spans="2:6">
      <c r="B71" s="187"/>
      <c r="C71" s="187"/>
      <c r="D71" s="187"/>
      <c r="E71" s="187"/>
      <c r="F71" s="187"/>
    </row>
    <row r="72" spans="2:6">
      <c r="B72" s="187"/>
      <c r="C72" s="187"/>
      <c r="D72" s="187"/>
      <c r="E72" s="187"/>
      <c r="F72" s="187"/>
    </row>
  </sheetData>
  <sheetProtection formatColumns="0"/>
  <conditionalFormatting sqref="A32">
    <cfRule type="expression" dxfId="17" priority="6">
      <formula>$F32&lt;&gt;0</formula>
    </cfRule>
  </conditionalFormatting>
  <conditionalFormatting sqref="A21">
    <cfRule type="expression" dxfId="16" priority="5">
      <formula>$F21&lt;&gt;0</formula>
    </cfRule>
  </conditionalFormatting>
  <conditionalFormatting sqref="A46:F50">
    <cfRule type="expression" dxfId="15" priority="4">
      <formula>$F$21&lt;&gt;0</formula>
    </cfRule>
  </conditionalFormatting>
  <conditionalFormatting sqref="A45">
    <cfRule type="expression" dxfId="14" priority="3">
      <formula>$F$21&lt;&gt;0</formula>
    </cfRule>
  </conditionalFormatting>
  <conditionalFormatting sqref="A51">
    <cfRule type="expression" dxfId="13" priority="2">
      <formula>$F$32&lt;&gt;0</formula>
    </cfRule>
  </conditionalFormatting>
  <conditionalFormatting sqref="A52:F55">
    <cfRule type="expression" dxfId="1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7109375" style="1" customWidth="1"/>
    <col min="2" max="2" width="18.7109375" style="1" bestFit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'[30]Contact Information'!C5</f>
        <v>TALLAHASSEE COMMUNITY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'[30]Contact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13230778.58</v>
      </c>
      <c r="C10" s="76"/>
      <c r="D10" s="75">
        <v>0</v>
      </c>
      <c r="E10" s="76"/>
      <c r="F10" s="77">
        <f>B10+D10</f>
        <v>13230778.58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3131965.85</v>
      </c>
      <c r="C14" s="85"/>
      <c r="D14" s="86">
        <v>0</v>
      </c>
      <c r="E14" s="85"/>
      <c r="F14" s="84">
        <f>B14+D14</f>
        <v>3131965.85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27271.42</v>
      </c>
      <c r="C15" s="87"/>
      <c r="D15" s="86">
        <v>0</v>
      </c>
      <c r="E15" s="85"/>
      <c r="F15" s="84">
        <f>B15+D15</f>
        <v>27271.42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6334.2</v>
      </c>
      <c r="C16" s="87"/>
      <c r="D16" s="88">
        <v>0</v>
      </c>
      <c r="E16" s="85"/>
      <c r="F16" s="89">
        <f>B16+D16</f>
        <v>6334.2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3165571.47</v>
      </c>
      <c r="C17" s="91"/>
      <c r="D17" s="92">
        <f>SUM(D14:D16)</f>
        <v>0</v>
      </c>
      <c r="E17" s="91"/>
      <c r="F17" s="92">
        <f>B17+D17</f>
        <v>3165571.47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-2582738.09</v>
      </c>
      <c r="E21" s="94"/>
      <c r="F21" s="97">
        <f>D21</f>
        <v>-2582738.09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3165571.47</v>
      </c>
      <c r="C23" s="94"/>
      <c r="D23" s="77">
        <f>D17+D19+D21</f>
        <v>-2582738.09</v>
      </c>
      <c r="E23" s="94"/>
      <c r="F23" s="77">
        <f>F17+F19+F21</f>
        <v>582833.38000000035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962904.33</v>
      </c>
      <c r="C26" s="94"/>
      <c r="D26" s="96">
        <v>0</v>
      </c>
      <c r="E26" s="94"/>
      <c r="F26" s="97">
        <f t="shared" ref="F26:F32" si="0">B26+D26</f>
        <v>962904.33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f t="shared" si="0"/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23790.5</v>
      </c>
      <c r="C29" s="101"/>
      <c r="D29" s="96">
        <v>0</v>
      </c>
      <c r="E29" s="101"/>
      <c r="F29" s="92">
        <f t="shared" si="0"/>
        <v>23790.5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f>301588.23</f>
        <v>301588.23</v>
      </c>
      <c r="C30" s="102"/>
      <c r="D30" s="96">
        <v>0</v>
      </c>
      <c r="E30" s="102"/>
      <c r="F30" s="97">
        <f t="shared" si="0"/>
        <v>301588.23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1288283.06</v>
      </c>
      <c r="C33" s="94"/>
      <c r="D33" s="77">
        <f>SUM(D26:D32)</f>
        <v>0</v>
      </c>
      <c r="E33" s="94"/>
      <c r="F33" s="77">
        <f>SUM(F26:F32)</f>
        <v>1288283.06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1167555.1000000001</v>
      </c>
      <c r="C35" s="85"/>
      <c r="D35" s="86">
        <v>0</v>
      </c>
      <c r="E35" s="85"/>
      <c r="F35" s="84">
        <f>+B35+D35</f>
        <v>1167555.1000000001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13940511.890000001</v>
      </c>
      <c r="C37" s="94"/>
      <c r="D37" s="105">
        <f>+D10+D23-D33-D35</f>
        <v>-2582738.09</v>
      </c>
      <c r="E37" s="94"/>
      <c r="F37" s="105">
        <f>+F10+F23-F33-F35</f>
        <v>11357773.800000001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 ht="12.75" customHeight="1">
      <c r="A46" s="131" t="s">
        <v>58</v>
      </c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1" priority="6">
      <formula>$F32&lt;&gt;0</formula>
    </cfRule>
  </conditionalFormatting>
  <conditionalFormatting sqref="A21">
    <cfRule type="expression" dxfId="10" priority="5">
      <formula>$F21&lt;&gt;0</formula>
    </cfRule>
  </conditionalFormatting>
  <conditionalFormatting sqref="A46:F50">
    <cfRule type="expression" dxfId="9" priority="4">
      <formula>$F$21&lt;&gt;0</formula>
    </cfRule>
  </conditionalFormatting>
  <conditionalFormatting sqref="A45">
    <cfRule type="expression" dxfId="8" priority="3">
      <formula>$F$21&lt;&gt;0</formula>
    </cfRule>
  </conditionalFormatting>
  <conditionalFormatting sqref="A51">
    <cfRule type="expression" dxfId="7" priority="2">
      <formula>$F$32&lt;&gt;0</formula>
    </cfRule>
  </conditionalFormatting>
  <conditionalFormatting sqref="A52:F55">
    <cfRule type="expression" dxfId="6" priority="1">
      <formula>$F$32&lt;&gt;0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'[31]Contact Information'!C5</f>
        <v>VALENCIA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142"/>
      <c r="B5" s="64"/>
      <c r="C5" s="64"/>
      <c r="D5" s="64"/>
      <c r="E5" s="65" t="s">
        <v>2</v>
      </c>
      <c r="F5" s="66" t="str">
        <f>'[31]Contact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18462425.199999999</v>
      </c>
      <c r="C10" s="76"/>
      <c r="D10" s="75">
        <v>0</v>
      </c>
      <c r="E10" s="76"/>
      <c r="F10" s="77">
        <f>B10+D10</f>
        <v>18462425.199999999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5704640.8399999999</v>
      </c>
      <c r="C14" s="85"/>
      <c r="D14" s="86">
        <v>0</v>
      </c>
      <c r="E14" s="85"/>
      <c r="F14" s="84">
        <f>B14+D14</f>
        <v>5704640.8399999999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28978.33</v>
      </c>
      <c r="C15" s="87"/>
      <c r="D15" s="86">
        <v>0</v>
      </c>
      <c r="E15" s="85"/>
      <c r="F15" s="84">
        <f>B15+D15</f>
        <v>28978.33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34002.99</v>
      </c>
      <c r="C16" s="87"/>
      <c r="D16" s="88">
        <v>0</v>
      </c>
      <c r="E16" s="85"/>
      <c r="F16" s="89">
        <f>B16+D16</f>
        <v>34002.99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5767622.1600000001</v>
      </c>
      <c r="C17" s="91"/>
      <c r="D17" s="92">
        <f>SUM(D14:D16)</f>
        <v>0</v>
      </c>
      <c r="E17" s="91"/>
      <c r="F17" s="92">
        <f>B17+D17</f>
        <v>5767622.1600000001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103314.28</v>
      </c>
      <c r="E19" s="94"/>
      <c r="F19" s="97">
        <f>B19+D19</f>
        <v>103314.28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5767622.1600000001</v>
      </c>
      <c r="C23" s="94"/>
      <c r="D23" s="77">
        <f>D17+D19+D21</f>
        <v>103314.28</v>
      </c>
      <c r="E23" s="94"/>
      <c r="F23" s="77">
        <f>F17+F19+F21</f>
        <v>5870936.4400000004</v>
      </c>
      <c r="G23" s="4" t="s">
        <v>59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3128414.73</v>
      </c>
      <c r="C26" s="94"/>
      <c r="D26" s="96">
        <v>0</v>
      </c>
      <c r="E26" s="94"/>
      <c r="F26" s="97">
        <f t="shared" ref="F26:F32" si="0">B26+D26</f>
        <v>3128414.73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1668318.95</v>
      </c>
      <c r="C27" s="101"/>
      <c r="D27" s="96">
        <v>0</v>
      </c>
      <c r="E27" s="101"/>
      <c r="F27" s="92">
        <f t="shared" si="0"/>
        <v>1668318.95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703797.83</v>
      </c>
      <c r="C28" s="101"/>
      <c r="D28" s="96">
        <v>0</v>
      </c>
      <c r="E28" s="101"/>
      <c r="F28" s="92">
        <f t="shared" si="0"/>
        <v>703797.83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677728.24</v>
      </c>
      <c r="C29" s="101"/>
      <c r="D29" s="96">
        <v>0</v>
      </c>
      <c r="E29" s="101"/>
      <c r="F29" s="92">
        <f t="shared" si="0"/>
        <v>677728.24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848561.25</v>
      </c>
      <c r="C30" s="102"/>
      <c r="D30" s="96">
        <v>0</v>
      </c>
      <c r="E30" s="102"/>
      <c r="F30" s="97">
        <f t="shared" si="0"/>
        <v>848561.25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7026821</v>
      </c>
      <c r="C33" s="94"/>
      <c r="D33" s="77">
        <f>SUM(D26:D32)</f>
        <v>0</v>
      </c>
      <c r="E33" s="94"/>
      <c r="F33" s="77">
        <f>SUM(F26:F32)</f>
        <v>7026821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17203226.359999999</v>
      </c>
      <c r="C37" s="94"/>
      <c r="D37" s="105">
        <f>+D10+D23-D33-D35</f>
        <v>103314.28</v>
      </c>
      <c r="E37" s="94"/>
      <c r="F37" s="105">
        <f>+F10+F23-F33-F35</f>
        <v>17306540.640000001</v>
      </c>
      <c r="G37" s="4" t="s">
        <v>60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5" priority="6">
      <formula>$F32&lt;&gt;0</formula>
    </cfRule>
  </conditionalFormatting>
  <conditionalFormatting sqref="A21">
    <cfRule type="expression" dxfId="4" priority="5">
      <formula>$F21&lt;&gt;0</formula>
    </cfRule>
  </conditionalFormatting>
  <conditionalFormatting sqref="A46:F50">
    <cfRule type="expression" dxfId="3" priority="4">
      <formula>$F$21&lt;&gt;0</formula>
    </cfRule>
  </conditionalFormatting>
  <conditionalFormatting sqref="A45">
    <cfRule type="expression" dxfId="2" priority="3">
      <formula>$F$21&lt;&gt;0</formula>
    </cfRule>
  </conditionalFormatting>
  <conditionalFormatting sqref="A51">
    <cfRule type="expression" dxfId="1" priority="2">
      <formula>$F$32&lt;&gt;0</formula>
    </cfRule>
  </conditionalFormatting>
  <conditionalFormatting sqref="A52:F55">
    <cfRule type="expression" dxfId="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'[5]Contact Information'!C5</f>
        <v>BROWARD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142"/>
      <c r="B5" s="64"/>
      <c r="C5" s="64"/>
      <c r="D5" s="64"/>
      <c r="E5" s="65" t="s">
        <v>2</v>
      </c>
      <c r="F5" s="66" t="str">
        <f>'[5]Contact Information'!C3</f>
        <v>2017.v04</v>
      </c>
    </row>
    <row r="6" spans="1:256" s="2" customFormat="1">
      <c r="A6" s="143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4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145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142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144" t="s">
        <v>42</v>
      </c>
      <c r="B10" s="75">
        <v>6497109.7400000002</v>
      </c>
      <c r="C10" s="76"/>
      <c r="D10" s="75">
        <v>5854.98</v>
      </c>
      <c r="E10" s="76"/>
      <c r="F10" s="77">
        <f>B10+D10</f>
        <v>6502964.7200000007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145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146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14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147" t="s">
        <v>13</v>
      </c>
      <c r="B14" s="84">
        <v>10880999.67</v>
      </c>
      <c r="C14" s="85"/>
      <c r="D14" s="86">
        <v>0</v>
      </c>
      <c r="E14" s="85"/>
      <c r="F14" s="84">
        <f>B14+D14</f>
        <v>10880999.67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147" t="s">
        <v>14</v>
      </c>
      <c r="B15" s="84">
        <v>0</v>
      </c>
      <c r="C15" s="87"/>
      <c r="D15" s="86">
        <v>0</v>
      </c>
      <c r="E15" s="85"/>
      <c r="F15" s="84">
        <f>B15+D15</f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147" t="s">
        <v>15</v>
      </c>
      <c r="B16" s="84">
        <v>520671.27</v>
      </c>
      <c r="C16" s="87"/>
      <c r="D16" s="88">
        <v>0</v>
      </c>
      <c r="E16" s="85"/>
      <c r="F16" s="89">
        <f>B16+D16</f>
        <v>520671.27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147" t="s">
        <v>16</v>
      </c>
      <c r="B17" s="90">
        <v>11401670.939999999</v>
      </c>
      <c r="C17" s="91"/>
      <c r="D17" s="92">
        <f>SUM(D14:D16)</f>
        <v>0</v>
      </c>
      <c r="E17" s="91"/>
      <c r="F17" s="92">
        <f>B17+D17</f>
        <v>11401670.939999999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145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145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145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14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14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144" t="s">
        <v>20</v>
      </c>
      <c r="B23" s="100">
        <f>B17+B19</f>
        <v>11401670.939999999</v>
      </c>
      <c r="C23" s="94"/>
      <c r="D23" s="77">
        <f>D17+D19+D21</f>
        <v>0</v>
      </c>
      <c r="E23" s="94"/>
      <c r="F23" s="77">
        <f>F17+F19+F21</f>
        <v>11401670.939999999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14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146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145" t="s">
        <v>22</v>
      </c>
      <c r="B26" s="96">
        <v>1368102</v>
      </c>
      <c r="C26" s="94"/>
      <c r="D26" s="96">
        <v>0</v>
      </c>
      <c r="E26" s="94"/>
      <c r="F26" s="97">
        <f t="shared" ref="F26:F32" si="0">B26+D26</f>
        <v>1368102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147" t="s">
        <v>23</v>
      </c>
      <c r="B27" s="96">
        <v>3791441</v>
      </c>
      <c r="C27" s="101"/>
      <c r="D27" s="96">
        <v>0</v>
      </c>
      <c r="E27" s="101"/>
      <c r="F27" s="92">
        <f t="shared" si="0"/>
        <v>3791441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147" t="s">
        <v>24</v>
      </c>
      <c r="B28" s="96">
        <v>0</v>
      </c>
      <c r="C28" s="101"/>
      <c r="D28" s="96">
        <v>0</v>
      </c>
      <c r="E28" s="101"/>
      <c r="F28" s="92">
        <f t="shared" si="0"/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147" t="s">
        <v>25</v>
      </c>
      <c r="B29" s="96">
        <v>166919</v>
      </c>
      <c r="C29" s="101"/>
      <c r="D29" s="96">
        <v>0</v>
      </c>
      <c r="E29" s="101"/>
      <c r="F29" s="92">
        <f t="shared" si="0"/>
        <v>166919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145" t="s">
        <v>26</v>
      </c>
      <c r="B30" s="96">
        <v>97100</v>
      </c>
      <c r="C30" s="102"/>
      <c r="D30" s="96">
        <v>0</v>
      </c>
      <c r="E30" s="102"/>
      <c r="F30" s="97">
        <f t="shared" si="0"/>
        <v>97100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145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14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144" t="s">
        <v>29</v>
      </c>
      <c r="B33" s="100">
        <f>SUM(B26:B32)</f>
        <v>5423562</v>
      </c>
      <c r="C33" s="94"/>
      <c r="D33" s="77">
        <f>SUM(D26:D32)</f>
        <v>0</v>
      </c>
      <c r="E33" s="94"/>
      <c r="F33" s="77">
        <f>SUM(F26:F32)</f>
        <v>5423562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14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49" t="s">
        <v>30</v>
      </c>
      <c r="B35" s="86">
        <v>3835708</v>
      </c>
      <c r="C35" s="85"/>
      <c r="D35" s="86">
        <v>0</v>
      </c>
      <c r="E35" s="85"/>
      <c r="F35" s="84">
        <f>+B35+D35</f>
        <v>3835708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14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144" t="s">
        <v>44</v>
      </c>
      <c r="B37" s="105">
        <f>+B10+B23-B33-B35</f>
        <v>8639510.6799999997</v>
      </c>
      <c r="C37" s="94"/>
      <c r="D37" s="105">
        <f>+D10+D23-D33-D35</f>
        <v>5854.98</v>
      </c>
      <c r="E37" s="94"/>
      <c r="F37" s="105">
        <f>+F10+F23-F33-F35</f>
        <v>8645365.6600000001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50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A44" s="151"/>
      <c r="G44" s="108"/>
    </row>
    <row r="45" spans="1:256">
      <c r="A45" s="152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61" priority="6">
      <formula>$F32&lt;&gt;0</formula>
    </cfRule>
  </conditionalFormatting>
  <conditionalFormatting sqref="A21">
    <cfRule type="expression" dxfId="160" priority="5">
      <formula>$F21&lt;&gt;0</formula>
    </cfRule>
  </conditionalFormatting>
  <conditionalFormatting sqref="A46:F50">
    <cfRule type="expression" dxfId="159" priority="4">
      <formula>$F$21&lt;&gt;0</formula>
    </cfRule>
  </conditionalFormatting>
  <conditionalFormatting sqref="A45">
    <cfRule type="expression" dxfId="158" priority="3">
      <formula>$F$21&lt;&gt;0</formula>
    </cfRule>
  </conditionalFormatting>
  <conditionalFormatting sqref="A51">
    <cfRule type="expression" dxfId="157" priority="2">
      <formula>$F$32&lt;&gt;0</formula>
    </cfRule>
  </conditionalFormatting>
  <conditionalFormatting sqref="A52:F55">
    <cfRule type="expression" dxfId="15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'[6]Contact Information'!C5</f>
        <v>COLLEGE OF CENTRAL FLORIDA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'[6]Contact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3468367.58</v>
      </c>
      <c r="C10" s="76"/>
      <c r="D10" s="75">
        <v>498975.25</v>
      </c>
      <c r="E10" s="76"/>
      <c r="F10" s="77">
        <f>B10+D10</f>
        <v>3967342.83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1569796.36</v>
      </c>
      <c r="C14" s="85"/>
      <c r="D14" s="86">
        <v>0</v>
      </c>
      <c r="E14" s="85"/>
      <c r="F14" s="84">
        <f>B14+D14</f>
        <v>1569796.36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21460.31</v>
      </c>
      <c r="C15" s="87"/>
      <c r="D15" s="86">
        <v>0</v>
      </c>
      <c r="E15" s="85"/>
      <c r="F15" s="84">
        <f>B15+D15</f>
        <v>21460.31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136759.24</v>
      </c>
      <c r="C16" s="87"/>
      <c r="D16" s="88">
        <v>0</v>
      </c>
      <c r="E16" s="85"/>
      <c r="F16" s="89">
        <f>B16+D16</f>
        <v>136759.24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1728015.9100000001</v>
      </c>
      <c r="C17" s="91"/>
      <c r="D17" s="92">
        <f>SUM(D14:D16)</f>
        <v>0</v>
      </c>
      <c r="E17" s="91"/>
      <c r="F17" s="92">
        <f>B17+D17</f>
        <v>1728015.9100000001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24891.73</v>
      </c>
      <c r="E19" s="94"/>
      <c r="F19" s="97">
        <f>B19+D19</f>
        <v>24891.73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1728015.9100000001</v>
      </c>
      <c r="C23" s="94"/>
      <c r="D23" s="77">
        <f>D17+D19+D21</f>
        <v>24891.73</v>
      </c>
      <c r="E23" s="94"/>
      <c r="F23" s="77">
        <f>F17+F19+F21</f>
        <v>1752907.6400000001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1433607.52</v>
      </c>
      <c r="C26" s="94"/>
      <c r="D26" s="96">
        <v>0</v>
      </c>
      <c r="E26" s="94"/>
      <c r="F26" s="97">
        <f t="shared" ref="F26:F32" si="0">B26+D26</f>
        <v>1433607.52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64937.15</v>
      </c>
      <c r="C27" s="101"/>
      <c r="D27" s="96">
        <v>0</v>
      </c>
      <c r="E27" s="101"/>
      <c r="F27" s="92">
        <f t="shared" si="0"/>
        <v>64937.15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368368.14</v>
      </c>
      <c r="C28" s="101"/>
      <c r="D28" s="96">
        <v>0</v>
      </c>
      <c r="E28" s="101"/>
      <c r="F28" s="92">
        <f t="shared" si="0"/>
        <v>368368.14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263289.40999999997</v>
      </c>
      <c r="C29" s="101"/>
      <c r="D29" s="96">
        <v>0</v>
      </c>
      <c r="E29" s="101"/>
      <c r="F29" s="92">
        <f t="shared" si="0"/>
        <v>263289.40999999997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438916.05</v>
      </c>
      <c r="C30" s="102"/>
      <c r="D30" s="96">
        <v>0</v>
      </c>
      <c r="E30" s="102"/>
      <c r="F30" s="97">
        <f t="shared" si="0"/>
        <v>438916.05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320272.05</v>
      </c>
      <c r="C31" s="102"/>
      <c r="D31" s="96">
        <v>0</v>
      </c>
      <c r="E31" s="102"/>
      <c r="F31" s="97">
        <f t="shared" si="0"/>
        <v>320272.05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2889390.32</v>
      </c>
      <c r="C33" s="94"/>
      <c r="D33" s="77">
        <f>SUM(D26:D32)</f>
        <v>0</v>
      </c>
      <c r="E33" s="94"/>
      <c r="F33" s="77">
        <f>SUM(F26:F32)</f>
        <v>2889390.32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2306993.1700000004</v>
      </c>
      <c r="C37" s="94"/>
      <c r="D37" s="105">
        <f>+D10+D23-D33-D35</f>
        <v>523866.98</v>
      </c>
      <c r="E37" s="94"/>
      <c r="F37" s="105">
        <f>+F10+F23-F33-F35</f>
        <v>2830860.1500000008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55" priority="6">
      <formula>$F32&lt;&gt;0</formula>
    </cfRule>
  </conditionalFormatting>
  <conditionalFormatting sqref="A21">
    <cfRule type="expression" dxfId="154" priority="5">
      <formula>$F21&lt;&gt;0</formula>
    </cfRule>
  </conditionalFormatting>
  <conditionalFormatting sqref="A46:F50">
    <cfRule type="expression" dxfId="153" priority="4">
      <formula>$F$21&lt;&gt;0</formula>
    </cfRule>
  </conditionalFormatting>
  <conditionalFormatting sqref="A45">
    <cfRule type="expression" dxfId="152" priority="3">
      <formula>$F$21&lt;&gt;0</formula>
    </cfRule>
  </conditionalFormatting>
  <conditionalFormatting sqref="A51">
    <cfRule type="expression" dxfId="151" priority="2">
      <formula>$F$32&lt;&gt;0</formula>
    </cfRule>
  </conditionalFormatting>
  <conditionalFormatting sqref="A52:F55">
    <cfRule type="expression" dxfId="15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'[7]Contact Information'!C5</f>
        <v>CHIPOLA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'[7]Contact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334711.51</v>
      </c>
      <c r="C10" s="76"/>
      <c r="D10" s="75">
        <v>0</v>
      </c>
      <c r="E10" s="76"/>
      <c r="F10" s="77">
        <f>B10+D10</f>
        <v>334711.51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260020.05</v>
      </c>
      <c r="C14" s="85"/>
      <c r="D14" s="86">
        <v>0</v>
      </c>
      <c r="E14" s="85"/>
      <c r="F14" s="84">
        <f>B14+D14</f>
        <v>260020.05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f>B15+D15</f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0</v>
      </c>
      <c r="C16" s="87"/>
      <c r="D16" s="88">
        <v>0</v>
      </c>
      <c r="E16" s="85"/>
      <c r="F16" s="89">
        <f>B16+D16</f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260020.05</v>
      </c>
      <c r="C17" s="91"/>
      <c r="D17" s="92">
        <f>SUM(D14:D16)</f>
        <v>0</v>
      </c>
      <c r="E17" s="91"/>
      <c r="F17" s="92">
        <f>B17+D17</f>
        <v>260020.05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260020.05</v>
      </c>
      <c r="C23" s="94"/>
      <c r="D23" s="77">
        <f>D17+D19+D21</f>
        <v>0</v>
      </c>
      <c r="E23" s="94"/>
      <c r="F23" s="77">
        <f>F17+F19+F21</f>
        <v>260020.05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f t="shared" si="0"/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53351.62</v>
      </c>
      <c r="C29" s="101"/>
      <c r="D29" s="96">
        <v>0</v>
      </c>
      <c r="E29" s="101"/>
      <c r="F29" s="92">
        <f t="shared" si="0"/>
        <v>53351.62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f t="shared" si="0"/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190394.71</v>
      </c>
      <c r="C31" s="102"/>
      <c r="D31" s="96">
        <v>0</v>
      </c>
      <c r="E31" s="102"/>
      <c r="F31" s="97">
        <f t="shared" si="0"/>
        <v>190394.71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243746.33</v>
      </c>
      <c r="C33" s="94"/>
      <c r="D33" s="77">
        <f>SUM(D26:D32)</f>
        <v>0</v>
      </c>
      <c r="E33" s="94"/>
      <c r="F33" s="77">
        <f>SUM(F26:F32)</f>
        <v>243746.33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350985.2300000001</v>
      </c>
      <c r="C37" s="94"/>
      <c r="D37" s="105">
        <f>+D10+D23-D33-D35</f>
        <v>0</v>
      </c>
      <c r="E37" s="94"/>
      <c r="F37" s="105">
        <f>+F10+F23-F33-F35</f>
        <v>350985.2300000001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49" priority="6">
      <formula>$F32&lt;&gt;0</formula>
    </cfRule>
  </conditionalFormatting>
  <conditionalFormatting sqref="A21">
    <cfRule type="expression" dxfId="148" priority="5">
      <formula>$F21&lt;&gt;0</formula>
    </cfRule>
  </conditionalFormatting>
  <conditionalFormatting sqref="A46:F50">
    <cfRule type="expression" dxfId="147" priority="4">
      <formula>$F$21&lt;&gt;0</formula>
    </cfRule>
  </conditionalFormatting>
  <conditionalFormatting sqref="A45">
    <cfRule type="expression" dxfId="146" priority="3">
      <formula>$F$21&lt;&gt;0</formula>
    </cfRule>
  </conditionalFormatting>
  <conditionalFormatting sqref="A51">
    <cfRule type="expression" dxfId="145" priority="2">
      <formula>$F$32&lt;&gt;0</formula>
    </cfRule>
  </conditionalFormatting>
  <conditionalFormatting sqref="A52:F55">
    <cfRule type="expression" dxfId="144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'[8]Contact Information'!C5</f>
        <v>DAYTONA STATE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'[8]Contact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4118283.91</v>
      </c>
      <c r="C10" s="76"/>
      <c r="D10" s="75">
        <v>57066.39</v>
      </c>
      <c r="E10" s="76"/>
      <c r="F10" s="77">
        <f>B10+D10</f>
        <v>4175350.3000000003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2577274.79</v>
      </c>
      <c r="C14" s="85"/>
      <c r="D14" s="86">
        <v>0</v>
      </c>
      <c r="E14" s="85"/>
      <c r="F14" s="84">
        <f>B14+D14</f>
        <v>2577274.79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f>B15+D15</f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0</v>
      </c>
      <c r="C16" s="87"/>
      <c r="D16" s="88">
        <v>0</v>
      </c>
      <c r="E16" s="85"/>
      <c r="F16" s="89">
        <f>B16+D16</f>
        <v>0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2577274.79</v>
      </c>
      <c r="C17" s="91"/>
      <c r="D17" s="92">
        <f>SUM(D14:D16)</f>
        <v>0</v>
      </c>
      <c r="E17" s="91"/>
      <c r="F17" s="92">
        <f>B17+D17</f>
        <v>2577274.79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18616.439999999999</v>
      </c>
      <c r="E19" s="94"/>
      <c r="F19" s="97">
        <f>B19+D19</f>
        <v>18616.439999999999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2577274.79</v>
      </c>
      <c r="C23" s="94"/>
      <c r="D23" s="77">
        <f>D17+D19+D21</f>
        <v>18616.439999999999</v>
      </c>
      <c r="E23" s="94"/>
      <c r="F23" s="77">
        <f>F17+F19+F21</f>
        <v>2595891.23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1303698.24</v>
      </c>
      <c r="C26" s="94"/>
      <c r="D26" s="96">
        <v>0</v>
      </c>
      <c r="E26" s="94"/>
      <c r="F26" s="97">
        <f t="shared" ref="F26:F32" si="0">B26+D26</f>
        <v>1303698.24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2089299</v>
      </c>
      <c r="C28" s="101"/>
      <c r="D28" s="96">
        <v>0</v>
      </c>
      <c r="E28" s="101"/>
      <c r="F28" s="92">
        <f t="shared" si="0"/>
        <v>2089299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f t="shared" si="0"/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0</v>
      </c>
      <c r="C30" s="102"/>
      <c r="D30" s="96">
        <v>0</v>
      </c>
      <c r="E30" s="102"/>
      <c r="F30" s="97">
        <f t="shared" si="0"/>
        <v>0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3392997.24</v>
      </c>
      <c r="C33" s="94"/>
      <c r="D33" s="77">
        <f>SUM(D26:D32)</f>
        <v>0</v>
      </c>
      <c r="E33" s="94"/>
      <c r="F33" s="77">
        <f>SUM(F26:F32)</f>
        <v>3392997.24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3302561.46</v>
      </c>
      <c r="C37" s="94"/>
      <c r="D37" s="105">
        <f>+D10+D23-D33-D35</f>
        <v>75682.83</v>
      </c>
      <c r="E37" s="94"/>
      <c r="F37" s="105">
        <f>+F10+F23-F33-F35</f>
        <v>3378244.29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43" priority="6">
      <formula>$F32&lt;&gt;0</formula>
    </cfRule>
  </conditionalFormatting>
  <conditionalFormatting sqref="A21">
    <cfRule type="expression" dxfId="142" priority="5">
      <formula>$F21&lt;&gt;0</formula>
    </cfRule>
  </conditionalFormatting>
  <conditionalFormatting sqref="A46:F50">
    <cfRule type="expression" dxfId="141" priority="4">
      <formula>$F$21&lt;&gt;0</formula>
    </cfRule>
  </conditionalFormatting>
  <conditionalFormatting sqref="A45">
    <cfRule type="expression" dxfId="140" priority="3">
      <formula>$F$21&lt;&gt;0</formula>
    </cfRule>
  </conditionalFormatting>
  <conditionalFormatting sqref="A51">
    <cfRule type="expression" dxfId="139" priority="2">
      <formula>$F$32&lt;&gt;0</formula>
    </cfRule>
  </conditionalFormatting>
  <conditionalFormatting sqref="A52:F55">
    <cfRule type="expression" dxfId="138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'[9]Contact Information'!C5</f>
        <v>FLORIDA SOUTHWESTERN STATE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'[9]Contact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-1824566.65</v>
      </c>
      <c r="C10" s="76"/>
      <c r="D10" s="75">
        <v>2185771.52</v>
      </c>
      <c r="E10" s="76"/>
      <c r="F10" s="77">
        <f>B10+D10</f>
        <v>361204.87000000011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3838342.47</v>
      </c>
      <c r="C14" s="85"/>
      <c r="D14" s="86">
        <v>0</v>
      </c>
      <c r="E14" s="85"/>
      <c r="F14" s="84">
        <f>B14+D14</f>
        <v>3838342.47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0</v>
      </c>
      <c r="C15" s="87"/>
      <c r="D15" s="86">
        <v>0</v>
      </c>
      <c r="E15" s="85"/>
      <c r="F15" s="84">
        <f>B15+D15</f>
        <v>0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251801.72</v>
      </c>
      <c r="C16" s="87"/>
      <c r="D16" s="88">
        <v>0</v>
      </c>
      <c r="E16" s="85"/>
      <c r="F16" s="89">
        <f>B16+D16</f>
        <v>251801.72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4090144.1900000004</v>
      </c>
      <c r="C17" s="91"/>
      <c r="D17" s="92">
        <f>SUM(D14:D16)</f>
        <v>0</v>
      </c>
      <c r="E17" s="91"/>
      <c r="F17" s="92">
        <f>B17+D17</f>
        <v>4090144.1900000004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44377.17</v>
      </c>
      <c r="E19" s="94"/>
      <c r="F19" s="97">
        <f>B19+D19</f>
        <v>44377.17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-37691.89</v>
      </c>
      <c r="E21" s="94"/>
      <c r="F21" s="97">
        <f>D21</f>
        <v>-37691.89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4090144.1900000004</v>
      </c>
      <c r="C23" s="94"/>
      <c r="D23" s="77">
        <f>D17+D19+D21</f>
        <v>6685.2799999999988</v>
      </c>
      <c r="E23" s="94"/>
      <c r="F23" s="77">
        <f>F17+F19+F21</f>
        <v>4096829.47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14424</v>
      </c>
      <c r="C26" s="94"/>
      <c r="D26" s="96">
        <v>0</v>
      </c>
      <c r="E26" s="94"/>
      <c r="F26" s="97">
        <f t="shared" ref="F26:F32" si="0">B26+D26</f>
        <v>14424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0</v>
      </c>
      <c r="C28" s="101"/>
      <c r="D28" s="96">
        <v>0</v>
      </c>
      <c r="E28" s="101"/>
      <c r="F28" s="92">
        <f t="shared" si="0"/>
        <v>0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0</v>
      </c>
      <c r="C29" s="101"/>
      <c r="D29" s="96">
        <v>0</v>
      </c>
      <c r="E29" s="101"/>
      <c r="F29" s="92">
        <f t="shared" si="0"/>
        <v>0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825235</v>
      </c>
      <c r="C30" s="102"/>
      <c r="D30" s="96">
        <v>0</v>
      </c>
      <c r="E30" s="102"/>
      <c r="F30" s="97">
        <f t="shared" si="0"/>
        <v>825235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0</v>
      </c>
      <c r="C31" s="102"/>
      <c r="D31" s="96">
        <v>0</v>
      </c>
      <c r="E31" s="102"/>
      <c r="F31" s="97">
        <f t="shared" si="0"/>
        <v>0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618957.87</v>
      </c>
      <c r="C32" s="102"/>
      <c r="D32" s="88">
        <v>0</v>
      </c>
      <c r="E32" s="102"/>
      <c r="F32" s="103">
        <f t="shared" si="0"/>
        <v>618957.87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1458616.87</v>
      </c>
      <c r="C33" s="94"/>
      <c r="D33" s="77">
        <f>SUM(D26:D32)</f>
        <v>0</v>
      </c>
      <c r="E33" s="94"/>
      <c r="F33" s="77">
        <f>SUM(F26:F32)</f>
        <v>1458616.87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1173545.5</v>
      </c>
      <c r="C35" s="85"/>
      <c r="D35" s="86">
        <v>0</v>
      </c>
      <c r="E35" s="85"/>
      <c r="F35" s="84">
        <f>+B35+D35</f>
        <v>1173545.5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-366584.82999999961</v>
      </c>
      <c r="C37" s="94"/>
      <c r="D37" s="105">
        <f>+D10+D23-D33-D35</f>
        <v>2192456.7999999998</v>
      </c>
      <c r="E37" s="94"/>
      <c r="F37" s="105">
        <f>+F10+F23-F33-F35</f>
        <v>1825871.9699999997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 t="s">
        <v>46</v>
      </c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 t="s">
        <v>47</v>
      </c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37" priority="6">
      <formula>$F32&lt;&gt;0</formula>
    </cfRule>
  </conditionalFormatting>
  <conditionalFormatting sqref="A21">
    <cfRule type="expression" dxfId="136" priority="5">
      <formula>$F21&lt;&gt;0</formula>
    </cfRule>
  </conditionalFormatting>
  <conditionalFormatting sqref="A46:F50">
    <cfRule type="expression" dxfId="135" priority="4">
      <formula>$F$21&lt;&gt;0</formula>
    </cfRule>
  </conditionalFormatting>
  <conditionalFormatting sqref="A45">
    <cfRule type="expression" dxfId="134" priority="3">
      <formula>$F$21&lt;&gt;0</formula>
    </cfRule>
  </conditionalFormatting>
  <conditionalFormatting sqref="A51">
    <cfRule type="expression" dxfId="133" priority="2">
      <formula>$F$32&lt;&gt;0</formula>
    </cfRule>
  </conditionalFormatting>
  <conditionalFormatting sqref="A52:F55">
    <cfRule type="expression" dxfId="132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'[10]Contact Information'!C5</f>
        <v>FLORIDA STATE COLLEGE AT JACKSONVILLE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'[10]Contact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4726006.0599999996</v>
      </c>
      <c r="C10" s="76"/>
      <c r="D10" s="75">
        <f>VLOOKUP($A$1,[10]VLOOKUPS!A79:D106,3,FALSE)</f>
        <v>0</v>
      </c>
      <c r="E10" s="76"/>
      <c r="F10" s="77">
        <f>B10+D10</f>
        <v>4726006.0599999996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4292657.08</v>
      </c>
      <c r="C14" s="85"/>
      <c r="D14" s="86">
        <v>0</v>
      </c>
      <c r="E14" s="85"/>
      <c r="F14" s="84">
        <f>B14+D14</f>
        <v>4292657.08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91346.34</v>
      </c>
      <c r="C15" s="87"/>
      <c r="D15" s="86">
        <v>0</v>
      </c>
      <c r="E15" s="85"/>
      <c r="F15" s="84">
        <f>B15+D15</f>
        <v>91346.34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638285.54</v>
      </c>
      <c r="C16" s="87"/>
      <c r="D16" s="88">
        <v>0</v>
      </c>
      <c r="E16" s="85"/>
      <c r="F16" s="89">
        <f>B16+D16</f>
        <v>638285.54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5022288.96</v>
      </c>
      <c r="C17" s="91"/>
      <c r="D17" s="92">
        <f>SUM(D14:D16)</f>
        <v>0</v>
      </c>
      <c r="E17" s="91"/>
      <c r="F17" s="92">
        <f>B17+D17</f>
        <v>5022288.96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5022288.96</v>
      </c>
      <c r="C23" s="94"/>
      <c r="D23" s="77">
        <f>D17+D19+D21</f>
        <v>0</v>
      </c>
      <c r="E23" s="94"/>
      <c r="F23" s="77">
        <f>F17+F19+F21</f>
        <v>5022288.96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0</v>
      </c>
      <c r="C27" s="101"/>
      <c r="D27" s="96">
        <v>0</v>
      </c>
      <c r="E27" s="101"/>
      <c r="F27" s="92">
        <f t="shared" si="0"/>
        <v>0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397693.4</v>
      </c>
      <c r="C28" s="101"/>
      <c r="D28" s="96">
        <v>0</v>
      </c>
      <c r="E28" s="101"/>
      <c r="F28" s="92">
        <f t="shared" si="0"/>
        <v>397693.4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591838.06000000006</v>
      </c>
      <c r="C29" s="101"/>
      <c r="D29" s="96">
        <v>0</v>
      </c>
      <c r="E29" s="101"/>
      <c r="F29" s="92">
        <f t="shared" si="0"/>
        <v>591838.06000000006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874344.27</v>
      </c>
      <c r="C30" s="102"/>
      <c r="D30" s="96">
        <v>0</v>
      </c>
      <c r="E30" s="102"/>
      <c r="F30" s="97">
        <f t="shared" si="0"/>
        <v>874344.27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2954594.65</v>
      </c>
      <c r="C31" s="102"/>
      <c r="D31" s="96">
        <v>0</v>
      </c>
      <c r="E31" s="102"/>
      <c r="F31" s="97">
        <f t="shared" si="0"/>
        <v>2954594.65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4818470.38</v>
      </c>
      <c r="C33" s="94"/>
      <c r="D33" s="77">
        <f>SUM(D26:D32)</f>
        <v>0</v>
      </c>
      <c r="E33" s="94"/>
      <c r="F33" s="77">
        <f>SUM(F26:F32)</f>
        <v>4818470.38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4929824.6399999997</v>
      </c>
      <c r="C37" s="94"/>
      <c r="D37" s="105">
        <f>+D10+D23-D33-D35</f>
        <v>0</v>
      </c>
      <c r="E37" s="94"/>
      <c r="F37" s="105">
        <f>+F10+F23-F33-F35</f>
        <v>4929824.6399999997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31" priority="6">
      <formula>$F32&lt;&gt;0</formula>
    </cfRule>
  </conditionalFormatting>
  <conditionalFormatting sqref="A21">
    <cfRule type="expression" dxfId="130" priority="5">
      <formula>$F21&lt;&gt;0</formula>
    </cfRule>
  </conditionalFormatting>
  <conditionalFormatting sqref="A46:F50">
    <cfRule type="expression" dxfId="129" priority="4">
      <formula>$F$21&lt;&gt;0</formula>
    </cfRule>
  </conditionalFormatting>
  <conditionalFormatting sqref="A45">
    <cfRule type="expression" dxfId="128" priority="3">
      <formula>$F$21&lt;&gt;0</formula>
    </cfRule>
  </conditionalFormatting>
  <conditionalFormatting sqref="A51">
    <cfRule type="expression" dxfId="127" priority="2">
      <formula>$F$32&lt;&gt;0</formula>
    </cfRule>
  </conditionalFormatting>
  <conditionalFormatting sqref="A52:F55">
    <cfRule type="expression" dxfId="126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72"/>
  <sheetViews>
    <sheetView zoomScale="90" zoomScaleNormal="90" zoomScaleSheetLayoutView="90" workbookViewId="0"/>
  </sheetViews>
  <sheetFormatPr defaultColWidth="12.42578125" defaultRowHeight="12.75"/>
  <cols>
    <col min="1" max="1" width="46.85546875" style="1" customWidth="1"/>
    <col min="2" max="2" width="17.7109375" style="1" customWidth="1"/>
    <col min="3" max="3" width="1" style="1" customWidth="1"/>
    <col min="4" max="4" width="18.7109375" style="1" customWidth="1"/>
    <col min="5" max="5" width="1" style="1" customWidth="1"/>
    <col min="6" max="6" width="21" style="1" customWidth="1"/>
    <col min="7" max="7" width="35.28515625" style="1" customWidth="1"/>
    <col min="8" max="14" width="12.42578125" style="1"/>
    <col min="15" max="15" width="12.42578125" style="1" customWidth="1"/>
    <col min="16" max="16384" width="12.42578125" style="1"/>
  </cols>
  <sheetData>
    <row r="1" spans="1:256">
      <c r="A1" s="141" t="str">
        <f>'[11]Contact Information'!C5</f>
        <v>FLORIDA KEYS COMMUNITY COLLEGE</v>
      </c>
      <c r="B1" s="132"/>
      <c r="C1" s="132"/>
      <c r="D1" s="132"/>
      <c r="E1" s="132"/>
      <c r="F1" s="132"/>
      <c r="G1" s="63"/>
    </row>
    <row r="2" spans="1:256">
      <c r="A2" s="141" t="s">
        <v>0</v>
      </c>
      <c r="B2" s="132"/>
      <c r="C2" s="132"/>
      <c r="D2" s="132"/>
      <c r="E2" s="132"/>
      <c r="F2" s="132"/>
    </row>
    <row r="3" spans="1:256">
      <c r="A3" s="141" t="s">
        <v>1</v>
      </c>
      <c r="B3" s="132"/>
      <c r="C3" s="132"/>
      <c r="D3" s="132"/>
      <c r="E3" s="132"/>
      <c r="F3" s="132"/>
    </row>
    <row r="4" spans="1:256" ht="14.1" customHeight="1">
      <c r="A4" s="141" t="s">
        <v>40</v>
      </c>
      <c r="B4" s="132"/>
      <c r="C4" s="132"/>
      <c r="D4" s="132"/>
      <c r="E4" s="132"/>
      <c r="F4" s="132"/>
    </row>
    <row r="5" spans="1:256" ht="14.1" customHeight="1">
      <c r="A5" s="64"/>
      <c r="B5" s="64"/>
      <c r="C5" s="64"/>
      <c r="D5" s="64"/>
      <c r="E5" s="65" t="s">
        <v>2</v>
      </c>
      <c r="F5" s="66" t="str">
        <f>'[11]Contact Information'!C3</f>
        <v>2017.v04</v>
      </c>
    </row>
    <row r="6" spans="1:256" s="2" customFormat="1">
      <c r="A6" s="67"/>
      <c r="B6" s="68" t="s">
        <v>3</v>
      </c>
      <c r="C6" s="67"/>
      <c r="D6" s="68" t="s">
        <v>4</v>
      </c>
      <c r="E6" s="67"/>
      <c r="F6" s="6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>
      <c r="A7" s="140"/>
      <c r="B7" s="68" t="s">
        <v>5</v>
      </c>
      <c r="C7" s="67"/>
      <c r="D7" s="68" t="s">
        <v>6</v>
      </c>
      <c r="E7" s="67"/>
      <c r="F7" s="68" t="s">
        <v>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>
      <c r="A8" s="70"/>
      <c r="B8" s="71" t="s">
        <v>8</v>
      </c>
      <c r="C8" s="67"/>
      <c r="D8" s="72" t="s">
        <v>9</v>
      </c>
      <c r="E8" s="67"/>
      <c r="F8" s="72" t="s">
        <v>10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6.75" customHeight="1">
      <c r="A9" s="64"/>
      <c r="B9" s="70"/>
      <c r="C9" s="67"/>
      <c r="D9" s="73"/>
      <c r="E9" s="67"/>
      <c r="F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>
      <c r="A10" s="74" t="s">
        <v>42</v>
      </c>
      <c r="B10" s="75">
        <v>258383.75</v>
      </c>
      <c r="C10" s="76"/>
      <c r="D10" s="75">
        <f>VLOOKUP($A$1,[11]VLOOKUPS!A79:D106,3,FALSE)</f>
        <v>0</v>
      </c>
      <c r="E10" s="76"/>
      <c r="F10" s="77">
        <f>B10+D10</f>
        <v>258383.75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6.75" customHeight="1">
      <c r="A11" s="70"/>
      <c r="B11" s="78"/>
      <c r="C11" s="79"/>
      <c r="D11" s="80"/>
      <c r="E11" s="79"/>
      <c r="F11" s="8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>
      <c r="A12" s="81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>
      <c r="A13" s="74" t="s">
        <v>12</v>
      </c>
      <c r="G13" s="82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A14" s="83" t="s">
        <v>13</v>
      </c>
      <c r="B14" s="84">
        <v>288502.64</v>
      </c>
      <c r="C14" s="85"/>
      <c r="D14" s="86">
        <v>0</v>
      </c>
      <c r="E14" s="85"/>
      <c r="F14" s="84">
        <f>B14+D14</f>
        <v>288502.64</v>
      </c>
      <c r="G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A15" s="83" t="s">
        <v>14</v>
      </c>
      <c r="B15" s="84">
        <v>6217.84</v>
      </c>
      <c r="C15" s="87"/>
      <c r="D15" s="86">
        <v>0</v>
      </c>
      <c r="E15" s="85"/>
      <c r="F15" s="84">
        <f>B15+D15</f>
        <v>6217.84</v>
      </c>
      <c r="G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>
      <c r="A16" s="83" t="s">
        <v>15</v>
      </c>
      <c r="B16" s="84">
        <v>4238.8500000000004</v>
      </c>
      <c r="C16" s="87"/>
      <c r="D16" s="88">
        <v>0</v>
      </c>
      <c r="E16" s="85"/>
      <c r="F16" s="89">
        <f>B16+D16</f>
        <v>4238.8500000000004</v>
      </c>
      <c r="G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>
      <c r="A17" s="83" t="s">
        <v>16</v>
      </c>
      <c r="B17" s="90">
        <f>SUM(B14:B16)</f>
        <v>298959.33</v>
      </c>
      <c r="C17" s="91"/>
      <c r="D17" s="92">
        <f>SUM(D14:D16)</f>
        <v>0</v>
      </c>
      <c r="E17" s="91"/>
      <c r="F17" s="92">
        <f>B17+D17</f>
        <v>298959.33</v>
      </c>
      <c r="G17" s="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6.75" customHeight="1">
      <c r="A18" s="70"/>
      <c r="B18" s="93"/>
      <c r="C18" s="94"/>
      <c r="D18" s="80"/>
      <c r="E18" s="94"/>
      <c r="F18" s="80"/>
      <c r="G18" s="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>
      <c r="A19" s="70" t="s">
        <v>17</v>
      </c>
      <c r="B19" s="95">
        <v>0</v>
      </c>
      <c r="C19" s="94"/>
      <c r="D19" s="96">
        <v>0</v>
      </c>
      <c r="E19" s="94"/>
      <c r="F19" s="97">
        <f>B19+D19</f>
        <v>0</v>
      </c>
      <c r="G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" customFormat="1" ht="6.75" customHeight="1">
      <c r="A20" s="70"/>
      <c r="B20" s="78"/>
      <c r="C20" s="94"/>
      <c r="D20" s="80"/>
      <c r="E20" s="94"/>
      <c r="F20" s="80"/>
      <c r="G20" s="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>
      <c r="A21" s="98" t="s">
        <v>18</v>
      </c>
      <c r="B21" s="99" t="s">
        <v>19</v>
      </c>
      <c r="C21" s="94"/>
      <c r="D21" s="96">
        <v>0</v>
      </c>
      <c r="E21" s="94"/>
      <c r="F21" s="97">
        <f>D21</f>
        <v>0</v>
      </c>
      <c r="G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6.75" customHeight="1">
      <c r="A22" s="74"/>
      <c r="B22" s="78"/>
      <c r="C22" s="94"/>
      <c r="D22" s="80"/>
      <c r="E22" s="94"/>
      <c r="F22" s="80"/>
      <c r="G22" s="4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>
      <c r="A23" s="74" t="s">
        <v>20</v>
      </c>
      <c r="B23" s="100">
        <f>B17+B19</f>
        <v>298959.33</v>
      </c>
      <c r="C23" s="94"/>
      <c r="D23" s="77">
        <f>D17+D19+D21</f>
        <v>0</v>
      </c>
      <c r="E23" s="94"/>
      <c r="F23" s="77">
        <f>F17+F19+F21</f>
        <v>298959.33</v>
      </c>
      <c r="G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6.75" customHeight="1">
      <c r="A24" s="74"/>
      <c r="G24" s="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>
      <c r="A25" s="81" t="s">
        <v>21</v>
      </c>
      <c r="G25" s="4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>
      <c r="A26" s="70" t="s">
        <v>22</v>
      </c>
      <c r="B26" s="96">
        <v>0</v>
      </c>
      <c r="C26" s="94"/>
      <c r="D26" s="96">
        <v>0</v>
      </c>
      <c r="E26" s="94"/>
      <c r="F26" s="97">
        <f t="shared" ref="F26:F32" si="0">B26+D26</f>
        <v>0</v>
      </c>
      <c r="G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>
      <c r="A27" s="83" t="s">
        <v>23</v>
      </c>
      <c r="B27" s="96">
        <v>305069.27</v>
      </c>
      <c r="C27" s="101"/>
      <c r="D27" s="96">
        <v>0</v>
      </c>
      <c r="E27" s="101"/>
      <c r="F27" s="92">
        <f t="shared" si="0"/>
        <v>305069.27</v>
      </c>
      <c r="G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>
      <c r="A28" s="83" t="s">
        <v>24</v>
      </c>
      <c r="B28" s="96">
        <v>17325</v>
      </c>
      <c r="C28" s="101"/>
      <c r="D28" s="96">
        <v>0</v>
      </c>
      <c r="E28" s="101"/>
      <c r="F28" s="92">
        <f t="shared" si="0"/>
        <v>17325</v>
      </c>
      <c r="G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>
      <c r="A29" s="83" t="s">
        <v>25</v>
      </c>
      <c r="B29" s="96">
        <v>48532.7</v>
      </c>
      <c r="C29" s="101"/>
      <c r="D29" s="96">
        <v>0</v>
      </c>
      <c r="E29" s="101"/>
      <c r="F29" s="92">
        <f t="shared" si="0"/>
        <v>48532.7</v>
      </c>
      <c r="G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>
      <c r="A30" s="70" t="s">
        <v>26</v>
      </c>
      <c r="B30" s="96">
        <v>35474.15</v>
      </c>
      <c r="C30" s="102"/>
      <c r="D30" s="96">
        <v>0</v>
      </c>
      <c r="E30" s="102"/>
      <c r="F30" s="97">
        <f t="shared" si="0"/>
        <v>35474.15</v>
      </c>
      <c r="G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>
      <c r="A31" s="70" t="s">
        <v>27</v>
      </c>
      <c r="B31" s="96">
        <v>100421.21</v>
      </c>
      <c r="C31" s="102"/>
      <c r="D31" s="96">
        <v>0</v>
      </c>
      <c r="E31" s="102"/>
      <c r="F31" s="97">
        <f t="shared" si="0"/>
        <v>100421.21</v>
      </c>
      <c r="G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>
      <c r="A32" s="98" t="s">
        <v>28</v>
      </c>
      <c r="B32" s="88">
        <v>0</v>
      </c>
      <c r="C32" s="102"/>
      <c r="D32" s="88">
        <v>0</v>
      </c>
      <c r="E32" s="102"/>
      <c r="F32" s="103">
        <f t="shared" si="0"/>
        <v>0</v>
      </c>
      <c r="G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>
      <c r="A33" s="74" t="s">
        <v>29</v>
      </c>
      <c r="B33" s="100">
        <f>SUM(B26:B32)</f>
        <v>506822.33000000007</v>
      </c>
      <c r="C33" s="94"/>
      <c r="D33" s="77">
        <f>SUM(D26:D32)</f>
        <v>0</v>
      </c>
      <c r="E33" s="94"/>
      <c r="F33" s="77">
        <f>SUM(F26:F32)</f>
        <v>506822.33000000007</v>
      </c>
      <c r="G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6.75" customHeight="1">
      <c r="A34" s="74"/>
      <c r="B34" s="78"/>
      <c r="C34" s="94"/>
      <c r="D34" s="80"/>
      <c r="E34" s="94"/>
      <c r="F34" s="80"/>
      <c r="G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>
      <c r="A35" s="104" t="s">
        <v>30</v>
      </c>
      <c r="B35" s="86">
        <v>0</v>
      </c>
      <c r="C35" s="85"/>
      <c r="D35" s="86">
        <v>0</v>
      </c>
      <c r="E35" s="85"/>
      <c r="F35" s="84">
        <f>+B35+D35</f>
        <v>0</v>
      </c>
      <c r="G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6.75" customHeight="1">
      <c r="A36" s="74"/>
      <c r="B36" s="78"/>
      <c r="C36" s="94"/>
      <c r="D36" s="80"/>
      <c r="E36" s="94"/>
      <c r="F36" s="80"/>
      <c r="G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3.5" thickBot="1">
      <c r="A37" s="74" t="s">
        <v>44</v>
      </c>
      <c r="B37" s="105">
        <f>+B10+B23-B33-B35</f>
        <v>50520.75</v>
      </c>
      <c r="C37" s="94"/>
      <c r="D37" s="105">
        <f>+D10+D23-D33-D35</f>
        <v>0</v>
      </c>
      <c r="E37" s="94"/>
      <c r="F37" s="105">
        <f>+F10+F23-F33-F35</f>
        <v>50520.75</v>
      </c>
      <c r="G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5.25" customHeight="1" thickTop="1">
      <c r="A38" s="106"/>
      <c r="B38" s="107"/>
      <c r="C38" s="67"/>
      <c r="D38" s="106"/>
      <c r="E38" s="106"/>
      <c r="F38" s="106"/>
      <c r="G38" s="10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12.75" customHeight="1">
      <c r="A39" s="138" t="s">
        <v>63</v>
      </c>
      <c r="B39" s="130"/>
      <c r="C39" s="130"/>
      <c r="D39" s="130"/>
      <c r="E39" s="130"/>
      <c r="F39" s="130"/>
      <c r="G39" s="10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4.25">
      <c r="A40" s="138" t="s">
        <v>64</v>
      </c>
      <c r="B40" s="130"/>
      <c r="C40" s="130"/>
      <c r="D40" s="130"/>
      <c r="E40" s="130"/>
      <c r="F40" s="130"/>
      <c r="G40" s="10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4.25">
      <c r="A41" s="138" t="s">
        <v>65</v>
      </c>
      <c r="B41" s="138"/>
      <c r="C41" s="138"/>
      <c r="D41" s="138"/>
      <c r="E41" s="138"/>
      <c r="F41" s="138"/>
      <c r="G41" s="108"/>
    </row>
    <row r="42" spans="1:256" s="2" customFormat="1" ht="14.25">
      <c r="A42" s="138" t="s">
        <v>66</v>
      </c>
      <c r="B42" s="138"/>
      <c r="C42" s="138"/>
      <c r="D42" s="138"/>
      <c r="E42" s="138"/>
      <c r="F42" s="138"/>
      <c r="G42" s="108"/>
    </row>
    <row r="43" spans="1:256" s="2" customFormat="1" ht="14.25">
      <c r="A43" s="138" t="s">
        <v>67</v>
      </c>
      <c r="B43" s="138"/>
      <c r="C43" s="138"/>
      <c r="D43" s="138"/>
      <c r="E43" s="138"/>
      <c r="F43" s="138"/>
      <c r="G43" s="108"/>
    </row>
    <row r="44" spans="1:256" s="2" customFormat="1" ht="7.5" customHeight="1">
      <c r="G44" s="108"/>
    </row>
    <row r="45" spans="1:256">
      <c r="A45" s="5" t="s">
        <v>31</v>
      </c>
      <c r="G45" s="109"/>
    </row>
    <row r="46" spans="1:256">
      <c r="A46" s="131"/>
      <c r="B46" s="131"/>
      <c r="C46" s="131"/>
      <c r="D46" s="131"/>
      <c r="E46" s="131"/>
      <c r="F46" s="131"/>
      <c r="G46" s="109"/>
    </row>
    <row r="47" spans="1:256">
      <c r="A47" s="131"/>
      <c r="B47" s="131"/>
      <c r="C47" s="131"/>
      <c r="D47" s="131"/>
      <c r="E47" s="131"/>
      <c r="F47" s="131"/>
      <c r="G47" s="109"/>
    </row>
    <row r="48" spans="1:256">
      <c r="A48" s="131"/>
      <c r="B48" s="131"/>
      <c r="C48" s="131"/>
      <c r="D48" s="131"/>
      <c r="E48" s="131"/>
      <c r="F48" s="131"/>
      <c r="G48" s="109"/>
    </row>
    <row r="49" spans="1:7">
      <c r="A49" s="131"/>
      <c r="B49" s="131"/>
      <c r="C49" s="131"/>
      <c r="D49" s="131"/>
      <c r="E49" s="131"/>
      <c r="F49" s="131"/>
      <c r="G49" s="109"/>
    </row>
    <row r="50" spans="1:7">
      <c r="A50" s="131"/>
      <c r="B50" s="131"/>
      <c r="C50" s="131"/>
      <c r="D50" s="131"/>
      <c r="E50" s="131"/>
      <c r="F50" s="131"/>
      <c r="G50" s="109"/>
    </row>
    <row r="51" spans="1:7">
      <c r="A51" s="5" t="s">
        <v>32</v>
      </c>
      <c r="G51" s="109"/>
    </row>
    <row r="52" spans="1:7">
      <c r="A52" s="131"/>
      <c r="B52" s="131"/>
      <c r="C52" s="131"/>
      <c r="D52" s="131"/>
      <c r="E52" s="131"/>
      <c r="F52" s="131"/>
      <c r="G52" s="109"/>
    </row>
    <row r="53" spans="1:7">
      <c r="A53" s="131"/>
      <c r="B53" s="131"/>
      <c r="C53" s="131"/>
      <c r="D53" s="131"/>
      <c r="E53" s="131"/>
      <c r="F53" s="131"/>
      <c r="G53" s="109"/>
    </row>
    <row r="54" spans="1:7">
      <c r="A54" s="131"/>
      <c r="B54" s="131"/>
      <c r="C54" s="131"/>
      <c r="D54" s="131"/>
      <c r="E54" s="131"/>
      <c r="F54" s="131"/>
      <c r="G54" s="109"/>
    </row>
    <row r="55" spans="1:7">
      <c r="A55" s="131"/>
      <c r="B55" s="131"/>
      <c r="C55" s="131"/>
      <c r="D55" s="131"/>
      <c r="E55" s="131"/>
      <c r="F55" s="131"/>
      <c r="G55" s="109"/>
    </row>
    <row r="58" spans="1:7">
      <c r="A58" s="6" t="s">
        <v>33</v>
      </c>
      <c r="B58" s="4"/>
      <c r="C58" s="4"/>
      <c r="D58" s="4"/>
      <c r="E58" s="4"/>
      <c r="F58" s="4"/>
    </row>
    <row r="59" spans="1:7">
      <c r="B59" s="4"/>
      <c r="C59" s="4"/>
      <c r="D59" s="4"/>
      <c r="E59" s="4"/>
      <c r="F59" s="4"/>
    </row>
    <row r="60" spans="1:7">
      <c r="B60" s="4"/>
      <c r="C60" s="4"/>
      <c r="D60" s="4"/>
      <c r="E60" s="4"/>
      <c r="F60" s="4"/>
    </row>
    <row r="61" spans="1:7">
      <c r="B61" s="4"/>
      <c r="C61" s="4"/>
      <c r="D61" s="4"/>
      <c r="E61" s="4"/>
      <c r="F61" s="4"/>
    </row>
    <row r="62" spans="1:7">
      <c r="B62" s="4"/>
      <c r="C62" s="4"/>
      <c r="D62" s="4"/>
      <c r="E62" s="4"/>
      <c r="F62" s="4"/>
    </row>
    <row r="63" spans="1:7">
      <c r="B63" s="4"/>
      <c r="C63" s="4"/>
      <c r="D63" s="4"/>
      <c r="E63" s="4"/>
      <c r="F63" s="4"/>
    </row>
    <row r="64" spans="1:7">
      <c r="B64" s="4"/>
      <c r="C64" s="4"/>
      <c r="D64" s="4"/>
      <c r="E64" s="4"/>
      <c r="F64" s="4"/>
    </row>
    <row r="65" spans="2:6">
      <c r="B65" s="4"/>
      <c r="C65" s="4"/>
      <c r="D65" s="4"/>
      <c r="E65" s="4"/>
      <c r="F65" s="4"/>
    </row>
    <row r="66" spans="2:6">
      <c r="B66" s="4"/>
      <c r="C66" s="4"/>
      <c r="D66" s="4"/>
      <c r="E66" s="4"/>
      <c r="F66" s="4"/>
    </row>
    <row r="67" spans="2:6">
      <c r="B67" s="4"/>
      <c r="C67" s="4"/>
      <c r="D67" s="4"/>
      <c r="E67" s="4"/>
      <c r="F67" s="4"/>
    </row>
    <row r="68" spans="2:6">
      <c r="B68" s="4"/>
      <c r="C68" s="4"/>
      <c r="D68" s="4"/>
      <c r="E68" s="4"/>
      <c r="F68" s="4"/>
    </row>
    <row r="69" spans="2:6">
      <c r="B69" s="4"/>
      <c r="C69" s="4"/>
      <c r="D69" s="4"/>
      <c r="E69" s="4"/>
      <c r="F69" s="4"/>
    </row>
    <row r="70" spans="2:6">
      <c r="B70" s="4"/>
      <c r="C70" s="4"/>
      <c r="D70" s="4"/>
      <c r="E70" s="4"/>
      <c r="F70" s="4"/>
    </row>
    <row r="71" spans="2:6">
      <c r="B71" s="4"/>
      <c r="C71" s="4"/>
      <c r="D71" s="4"/>
      <c r="E71" s="4"/>
      <c r="F71" s="4"/>
    </row>
    <row r="72" spans="2:6">
      <c r="B72" s="4"/>
      <c r="C72" s="4"/>
      <c r="D72" s="4"/>
      <c r="E72" s="4"/>
      <c r="F72" s="4"/>
    </row>
  </sheetData>
  <sheetProtection formatColumns="0"/>
  <conditionalFormatting sqref="A32">
    <cfRule type="expression" dxfId="125" priority="6">
      <formula>$F32&lt;&gt;0</formula>
    </cfRule>
  </conditionalFormatting>
  <conditionalFormatting sqref="A21">
    <cfRule type="expression" dxfId="124" priority="5">
      <formula>$F21&lt;&gt;0</formula>
    </cfRule>
  </conditionalFormatting>
  <conditionalFormatting sqref="A46:F50">
    <cfRule type="expression" dxfId="123" priority="4">
      <formula>$F$21&lt;&gt;0</formula>
    </cfRule>
  </conditionalFormatting>
  <conditionalFormatting sqref="A45">
    <cfRule type="expression" dxfId="122" priority="3">
      <formula>$F$21&lt;&gt;0</formula>
    </cfRule>
  </conditionalFormatting>
  <conditionalFormatting sqref="A51">
    <cfRule type="expression" dxfId="121" priority="2">
      <formula>$F$32&lt;&gt;0</formula>
    </cfRule>
  </conditionalFormatting>
  <conditionalFormatting sqref="A52:F55">
    <cfRule type="expression" dxfId="120" priority="1">
      <formula>$F$21&lt;&gt;0</formula>
    </cfRule>
  </conditionalFormatting>
  <printOptions horizontalCentered="1"/>
  <pageMargins left="0.7" right="0.7" top="0.75" bottom="0.75" header="0.5" footer="0.5"/>
  <pageSetup scale="72" orientation="landscape" r:id="rId1"/>
  <headerFooter>
    <oddHeader>&amp;L&amp;"Arial,Regular"&amp;8&amp;F&amp;R&amp;"Arial,Regular"&amp;8&amp;A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FCS CIF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SCFMANATEE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BROWARD!Print_Area</vt:lpstr>
      <vt:lpstr>CENTRALFL!Print_Area</vt:lpstr>
      <vt:lpstr>CHIPOLA!Print_Area</vt:lpstr>
      <vt:lpstr>DAYTONA!Print_Area</vt:lpstr>
      <vt:lpstr>EASTERNFL!Print_Area</vt:lpstr>
      <vt:lpstr>'FCS CIF'!Print_Area</vt:lpstr>
      <vt:lpstr>FLKEYS!Print_Area</vt:lpstr>
      <vt:lpstr>FLORIDASW!Print_Area</vt:lpstr>
      <vt:lpstr>FSCJ!Print_Area</vt:lpstr>
      <vt:lpstr>GATEWAY!Print_Area</vt:lpstr>
      <vt:lpstr>GULFCOAST!Print_Area</vt:lpstr>
      <vt:lpstr>HILLSBOROUGH!Print_Area</vt:lpstr>
      <vt:lpstr>INDIANRIVER!Print_Area</vt:lpstr>
      <vt:lpstr>LAKESUMTER!Print_Area</vt:lpstr>
      <vt:lpstr>MIAMIDADE!Print_Area</vt:lpstr>
      <vt:lpstr>NORTHFL!Print_Area</vt:lpstr>
      <vt:lpstr>NORTHWESTFL!Print_Area</vt:lpstr>
      <vt:lpstr>PALMBEACH!Print_Area</vt:lpstr>
      <vt:lpstr>PASCOHERNANDO!Print_Area</vt:lpstr>
      <vt:lpstr>PENSACOLA!Print_Area</vt:lpstr>
      <vt:lpstr>POLK!Print_Area</vt:lpstr>
      <vt:lpstr>SANTAFE!Print_Area</vt:lpstr>
      <vt:lpstr>SCFMANATEE!Print_Area</vt:lpstr>
      <vt:lpstr>SEMINOLE!Print_Area</vt:lpstr>
      <vt:lpstr>SOUTHFL!Print_Area</vt:lpstr>
      <vt:lpstr>STJOHNS!Print_Area</vt:lpstr>
      <vt:lpstr>STPETE!Print_Area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2017-10-12T14:23:32Z</cp:lastPrinted>
  <dcterms:created xsi:type="dcterms:W3CDTF">2014-10-13T18:15:16Z</dcterms:created>
  <dcterms:modified xsi:type="dcterms:W3CDTF">2020-02-13T15:08:04Z</dcterms:modified>
</cp:coreProperties>
</file>